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DieseArbeitsmappe" defaultThemeVersion="124226"/>
  <mc:AlternateContent xmlns:mc="http://schemas.openxmlformats.org/markup-compatibility/2006">
    <mc:Choice Requires="x15">
      <x15ac:absPath xmlns:x15ac="http://schemas.microsoft.com/office/spreadsheetml/2010/11/ac" url="B:\03 Förderung\FR Modernisierung von NWG_Holz_Nachhaltiges Bauen\Bilanzierung\vereinfachte Berechnung Einsparungen 2_0\"/>
    </mc:Choice>
  </mc:AlternateContent>
  <xr:revisionPtr revIDLastSave="0" documentId="13_ncr:1_{6C89B76E-BE68-42D3-B6C8-E2E99235EEC8}" xr6:coauthVersionLast="47" xr6:coauthVersionMax="47" xr10:uidLastSave="{00000000-0000-0000-0000-000000000000}"/>
  <workbookProtection workbookAlgorithmName="SHA-512" workbookHashValue="Szpee2xsJT6yEjmH+Fjti96gCwGcGEZsgget8YEiBY2wVUaRgbw4HIGlWjJ86iGKLmBShg8r9wwAWABSr3YD7Q==" workbookSaltValue="QsE68h5RArb6GeJnvldr0Q==" workbookSpinCount="100000" lockStructure="1"/>
  <bookViews>
    <workbookView xWindow="3255" yWindow="1515" windowWidth="29925" windowHeight="18960" xr2:uid="{00000000-000D-0000-FFFF-FFFF00000000}"/>
  </bookViews>
  <sheets>
    <sheet name="Einzelmaßnahmen" sheetId="1" r:id="rId1"/>
    <sheet name="Bonusförderung &quot;EG70 EE&quot;" sheetId="5" r:id="rId2"/>
    <sheet name="Anwenderhinweise" sheetId="2" r:id="rId3"/>
    <sheet name="Version" sheetId="3" state="hidden" r:id="rId4"/>
    <sheet name="WK Datenquellen" sheetId="4" state="hidden" r:id="rId5"/>
    <sheet name="Dropdowns" sheetId="6" state="hidden" r:id="rId6"/>
  </sheets>
  <definedNames>
    <definedName name="_xlnm.Print_Area" localSheetId="2">Anwenderhinweise!$A$1:$B$10</definedName>
    <definedName name="_xlnm.Print_Area" localSheetId="1">'Bonusförderung "EG70 EE"'!$A$1:$J$32</definedName>
    <definedName name="_xlnm.Print_Area" localSheetId="0">Einzelmaßnahmen!$B$1:$J$71</definedName>
    <definedName name="_xlnm.Print_Area" localSheetId="3">Version!$A$1:$E$28</definedName>
    <definedName name="Z_4AC8902A_637D_407C_BD16_03D7511214FF_.wvu.PrintArea" localSheetId="0" hidden="1">Einzelmaßnahmen!$B$1:$J$71</definedName>
    <definedName name="Z_4AC8902A_637D_407C_BD16_03D7511214FF_.wvu.Rows" localSheetId="0" hidden="1">Einzelmaßnahmen!$54:$56,Einzelmaßnahmen!$75:$95</definedName>
  </definedNames>
  <calcPr calcId="191028"/>
  <customWorkbookViews>
    <customWorkbookView name="Hecht, Holger - Persönliche Ansicht" guid="{4AC8902A-637D-407C-BD16-03D7511214FF}" mergeInterval="0" personalView="1" maximized="1" windowWidth="1676" windowHeight="82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 l="1"/>
  <c r="G52" i="1" l="1"/>
  <c r="T64" i="1" l="1"/>
  <c r="G37" i="1"/>
  <c r="I37" i="1" s="1"/>
  <c r="E39" i="1" l="1"/>
  <c r="D39" i="1"/>
  <c r="C39" i="1"/>
  <c r="S64" i="1" l="1"/>
  <c r="R53" i="1"/>
  <c r="G87" i="1" l="1"/>
  <c r="G86" i="1"/>
  <c r="G85" i="1"/>
  <c r="F85" i="1"/>
  <c r="D79" i="1" l="1"/>
  <c r="E88" i="1" l="1"/>
  <c r="G93" i="1"/>
  <c r="G92" i="1"/>
  <c r="G91" i="1"/>
  <c r="G90" i="1"/>
  <c r="E55" i="1" s="1"/>
  <c r="G89" i="1"/>
  <c r="G88" i="1"/>
  <c r="F93" i="1"/>
  <c r="F92" i="1"/>
  <c r="F91" i="1"/>
  <c r="F90" i="1"/>
  <c r="F89" i="1"/>
  <c r="F88" i="1"/>
  <c r="F87" i="1"/>
  <c r="F86" i="1"/>
  <c r="E93" i="1"/>
  <c r="E92" i="1"/>
  <c r="E91" i="1"/>
  <c r="E90" i="1"/>
  <c r="E89" i="1"/>
  <c r="E87" i="1"/>
  <c r="E86" i="1"/>
  <c r="E85" i="1"/>
  <c r="J37" i="1" l="1"/>
  <c r="Q26" i="1"/>
  <c r="U37" i="1" l="1"/>
  <c r="V37" i="1" s="1"/>
  <c r="K37" i="1"/>
  <c r="L36" i="1" s="1"/>
  <c r="F28" i="1"/>
  <c r="G28" i="1" s="1"/>
  <c r="I28" i="1" s="1"/>
  <c r="F36" i="1"/>
  <c r="G36" i="1" s="1"/>
  <c r="I36" i="1" s="1"/>
  <c r="F33" i="1"/>
  <c r="G33" i="1" s="1"/>
  <c r="I33" i="1" s="1"/>
  <c r="F29" i="1"/>
  <c r="G29" i="1" s="1"/>
  <c r="I29" i="1" s="1"/>
  <c r="F27" i="1"/>
  <c r="F34" i="1"/>
  <c r="G34" i="1" s="1"/>
  <c r="I34" i="1" s="1"/>
  <c r="F30" i="1"/>
  <c r="G30" i="1" s="1"/>
  <c r="I30" i="1" s="1"/>
  <c r="F32" i="1"/>
  <c r="G32" i="1" s="1"/>
  <c r="I32" i="1" s="1"/>
  <c r="F31" i="1"/>
  <c r="G31" i="1" s="1"/>
  <c r="I31" i="1" s="1"/>
  <c r="F35" i="1"/>
  <c r="G35" i="1" s="1"/>
  <c r="I35" i="1" s="1"/>
  <c r="G38" i="1"/>
  <c r="I38" i="1" s="1"/>
  <c r="J33" i="1" l="1"/>
  <c r="K33" i="1" s="1"/>
  <c r="J35" i="1"/>
  <c r="K35" i="1" s="1"/>
  <c r="J34" i="1"/>
  <c r="K34" i="1" s="1"/>
  <c r="J36" i="1"/>
  <c r="K36" i="1" s="1"/>
  <c r="G27" i="1"/>
  <c r="I27" i="1" s="1"/>
  <c r="I39" i="1" s="1"/>
  <c r="J38" i="1"/>
  <c r="J29" i="1"/>
  <c r="K29" i="1" s="1"/>
  <c r="J28" i="1"/>
  <c r="K28" i="1" s="1"/>
  <c r="J31" i="1"/>
  <c r="K31" i="1" s="1"/>
  <c r="J30" i="1"/>
  <c r="K30" i="1" s="1"/>
  <c r="U38" i="1" l="1"/>
  <c r="V38" i="1" s="1"/>
  <c r="K38" i="1"/>
  <c r="U36" i="1"/>
  <c r="V36" i="1" s="1"/>
  <c r="L35" i="1"/>
  <c r="U35" i="1"/>
  <c r="V35" i="1" s="1"/>
  <c r="L34" i="1"/>
  <c r="U34" i="1"/>
  <c r="L33" i="1"/>
  <c r="U33" i="1"/>
  <c r="V33" i="1" s="1"/>
  <c r="U29" i="1"/>
  <c r="L29" i="1"/>
  <c r="U30" i="1"/>
  <c r="L30" i="1"/>
  <c r="L31" i="1"/>
  <c r="U31" i="1"/>
  <c r="V34" i="1"/>
  <c r="U28" i="1"/>
  <c r="L28" i="1"/>
  <c r="J27" i="1"/>
  <c r="K27" i="1" l="1"/>
  <c r="L38" i="1"/>
  <c r="L37" i="1"/>
  <c r="U27" i="1"/>
  <c r="I40" i="1"/>
  <c r="E60" i="1" s="1"/>
  <c r="J32" i="1"/>
  <c r="K32" i="1" s="1"/>
  <c r="E61" i="1" l="1"/>
  <c r="K39" i="1"/>
  <c r="J39" i="1"/>
  <c r="L32" i="1"/>
  <c r="U32" i="1"/>
  <c r="V32" i="1" s="1"/>
  <c r="L27" i="1"/>
  <c r="V31" i="1"/>
  <c r="V28" i="1"/>
  <c r="V30" i="1"/>
  <c r="V29" i="1"/>
  <c r="V27" i="1"/>
  <c r="L39" i="1" l="1"/>
  <c r="E62" i="1" s="1"/>
  <c r="G62" i="1" s="1"/>
  <c r="U39" i="1"/>
  <c r="V39" i="1"/>
  <c r="U46" i="1"/>
  <c r="V46" i="1" l="1"/>
  <c r="E71" i="1" s="1"/>
  <c r="E70" i="1"/>
  <c r="Q70" i="1" l="1"/>
  <c r="Q69" i="1"/>
</calcChain>
</file>

<file path=xl/sharedStrings.xml><?xml version="1.0" encoding="utf-8"?>
<sst xmlns="http://schemas.openxmlformats.org/spreadsheetml/2006/main" count="275" uniqueCount="222">
  <si>
    <r>
      <t xml:space="preserve">Tool "Vereinfachte Berechung von Einsparungen" 
</t>
    </r>
    <r>
      <rPr>
        <b/>
        <sz val="14"/>
        <color theme="0"/>
        <rFont val="Calibri"/>
        <family val="2"/>
        <scheme val="minor"/>
      </rPr>
      <t>Einsparung Q</t>
    </r>
    <r>
      <rPr>
        <b/>
        <vertAlign val="subscript"/>
        <sz val="14"/>
        <color theme="0"/>
        <rFont val="Calibri"/>
        <family val="2"/>
        <scheme val="minor"/>
      </rPr>
      <t>P</t>
    </r>
    <r>
      <rPr>
        <b/>
        <sz val="14"/>
        <color theme="0"/>
        <rFont val="Calibri"/>
        <family val="2"/>
        <scheme val="minor"/>
      </rPr>
      <t xml:space="preserve"> und CO</t>
    </r>
    <r>
      <rPr>
        <b/>
        <vertAlign val="subscript"/>
        <sz val="14"/>
        <color theme="0"/>
        <rFont val="Calibri"/>
        <family val="2"/>
        <scheme val="minor"/>
      </rPr>
      <t>2</t>
    </r>
    <r>
      <rPr>
        <b/>
        <sz val="14"/>
        <color theme="0"/>
        <rFont val="Calibri"/>
        <family val="2"/>
        <scheme val="minor"/>
      </rPr>
      <t xml:space="preserve"> über vermiedene Transmissionswärmeverluste</t>
    </r>
    <r>
      <rPr>
        <b/>
        <sz val="16"/>
        <color rgb="FFFFFFFF"/>
        <rFont val="Calibri"/>
        <family val="2"/>
        <scheme val="minor"/>
      </rPr>
      <t xml:space="preserve">
</t>
    </r>
    <r>
      <rPr>
        <b/>
        <sz val="11"/>
        <color rgb="FFFF0000"/>
        <rFont val="Calibri"/>
        <family val="2"/>
        <scheme val="minor"/>
      </rPr>
      <t>Förderprogramm "Energetische Modernisierung von Nichtwohngebäuden" - Modul Einzelmaßnahmen</t>
    </r>
  </si>
  <si>
    <t xml:space="preserve">Die vereinfachte Berechnung berücksichtigt weder passive solare Gewinne noch interne Wärmequellen und Lüftungswärmeverluste. Bei kleinen Gebäuden mit einer Netto-Raumfläche von bis zu 1.500 m² nach DIN 277 (NRF) sind diese Vereinfachungen ohne Abstriche zulässig.
Bei allen anderen Gebäuden kann sie zur überschlägigen Abschätzung der Einsparungen im Vorfeld der Antragstellung genutzt werden. </t>
  </si>
  <si>
    <t>Eingabefeld</t>
  </si>
  <si>
    <t>Ergebnisfeld</t>
  </si>
  <si>
    <t>Antragsnummer</t>
  </si>
  <si>
    <t xml:space="preserve"> </t>
  </si>
  <si>
    <t>(falls vorhanden)</t>
  </si>
  <si>
    <t>Adresse Förderobjekt</t>
  </si>
  <si>
    <t>Musterstraße 1, 20000 Musterstadt</t>
  </si>
  <si>
    <t>Aufsteller:in der Berechnung</t>
  </si>
  <si>
    <t>Fritz Energiefuchs</t>
  </si>
  <si>
    <t>Adresse</t>
  </si>
  <si>
    <t>Sparstr. 30, 20000 Musterstadt</t>
  </si>
  <si>
    <t xml:space="preserve">Einsparungen durch alle Maßnahmen an der Hülle welche im Rahmen des Förderprogramms gefördert werden sollen
</t>
  </si>
  <si>
    <t>vorherrschende Innentemperatur</t>
  </si>
  <si>
    <t xml:space="preserve"> [°C]</t>
  </si>
  <si>
    <t>(zulässiger Bereich 15 - 23°C)</t>
  </si>
  <si>
    <t>Spalte</t>
  </si>
  <si>
    <t>Fläche</t>
  </si>
  <si>
    <t>Bestand</t>
  </si>
  <si>
    <t>geplant</t>
  </si>
  <si>
    <t>Mindest-anforderung Förderrichtlinie Anhang 2.1</t>
  </si>
  <si>
    <t>pauschalierter Abminderungsfaktor nach Tabelle</t>
  </si>
  <si>
    <t>Festlegung Heizgrenztemperatur erforderlich, s.u.</t>
  </si>
  <si>
    <t>BauteilKennung (automatisch aus Bauteil)</t>
  </si>
  <si>
    <t>FöRi Anhang, Abs. 2.1</t>
  </si>
  <si>
    <r>
      <t xml:space="preserve"> </t>
    </r>
    <r>
      <rPr>
        <sz val="10"/>
        <color indexed="8"/>
        <rFont val="Calibri"/>
        <family val="2"/>
        <scheme val="minor"/>
      </rPr>
      <t xml:space="preserve">Einzuhaltende U-Werte </t>
    </r>
    <r>
      <rPr>
        <sz val="10"/>
        <rFont val="Calibri"/>
        <family val="2"/>
        <scheme val="minor"/>
      </rPr>
      <t xml:space="preserve"> (W/m</t>
    </r>
    <r>
      <rPr>
        <vertAlign val="superscript"/>
        <sz val="10"/>
        <rFont val="Calibri"/>
        <family val="2"/>
        <scheme val="minor"/>
      </rPr>
      <t>2</t>
    </r>
    <r>
      <rPr>
        <sz val="10"/>
        <rFont val="Calibri"/>
        <family val="2"/>
        <scheme val="minor"/>
      </rPr>
      <t>K)</t>
    </r>
  </si>
  <si>
    <t>Bauteil</t>
  </si>
  <si>
    <t>gem. Außen-abmessung (brutto)</t>
  </si>
  <si>
    <t xml:space="preserve">U-Wert </t>
  </si>
  <si>
    <t>Δ U*</t>
  </si>
  <si>
    <r>
      <t>Fx</t>
    </r>
    <r>
      <rPr>
        <vertAlign val="superscript"/>
        <sz val="11"/>
        <color theme="1"/>
        <rFont val="Calibri"/>
        <family val="2"/>
        <scheme val="minor"/>
      </rPr>
      <t>1)</t>
    </r>
  </si>
  <si>
    <r>
      <t>A x Δ U x F</t>
    </r>
    <r>
      <rPr>
        <vertAlign val="subscript"/>
        <sz val="11"/>
        <color theme="1"/>
        <rFont val="Calibri"/>
        <family val="2"/>
        <scheme val="minor"/>
      </rPr>
      <t>x</t>
    </r>
  </si>
  <si>
    <t>Einsparung*</t>
  </si>
  <si>
    <r>
      <t>A x U</t>
    </r>
    <r>
      <rPr>
        <vertAlign val="subscript"/>
        <sz val="11"/>
        <color theme="1"/>
        <rFont val="Calibri"/>
        <family val="2"/>
        <scheme val="minor"/>
      </rPr>
      <t>ist</t>
    </r>
    <r>
      <rPr>
        <sz val="11"/>
        <color theme="1"/>
        <rFont val="Calibri"/>
        <family val="2"/>
        <scheme val="minor"/>
      </rPr>
      <t xml:space="preserve"> x F</t>
    </r>
    <r>
      <rPr>
        <vertAlign val="subscript"/>
        <sz val="11"/>
        <color theme="1"/>
        <rFont val="Calibri"/>
        <family val="2"/>
        <scheme val="minor"/>
      </rPr>
      <t>x</t>
    </r>
    <r>
      <rPr>
        <sz val="11"/>
        <color theme="1"/>
        <rFont val="Calibri"/>
        <family val="2"/>
        <scheme val="minor"/>
      </rPr>
      <t xml:space="preserve"> vor Sanierung</t>
    </r>
  </si>
  <si>
    <r>
      <t>Q</t>
    </r>
    <r>
      <rPr>
        <vertAlign val="subscript"/>
        <sz val="11"/>
        <color theme="1"/>
        <rFont val="Calibri"/>
        <family val="2"/>
        <scheme val="minor"/>
      </rPr>
      <t>T</t>
    </r>
    <r>
      <rPr>
        <sz val="11"/>
        <color theme="1"/>
        <rFont val="Calibri"/>
        <family val="2"/>
        <scheme val="minor"/>
      </rPr>
      <t xml:space="preserve"> vor Sanierung</t>
    </r>
  </si>
  <si>
    <t>Index Abmin-derungs-faktor</t>
  </si>
  <si>
    <r>
      <t xml:space="preserve"> </t>
    </r>
    <r>
      <rPr>
        <sz val="10"/>
        <color indexed="8"/>
        <rFont val="Calibri"/>
        <family val="2"/>
        <scheme val="minor"/>
      </rPr>
      <t xml:space="preserve">Bauteil </t>
    </r>
    <r>
      <rPr>
        <sz val="10"/>
        <rFont val="Calibri"/>
        <family val="2"/>
        <scheme val="minor"/>
      </rPr>
      <t xml:space="preserve"> </t>
    </r>
  </si>
  <si>
    <r>
      <t xml:space="preserve"> </t>
    </r>
    <r>
      <rPr>
        <sz val="10"/>
        <color indexed="8"/>
        <rFont val="Calibri"/>
        <family val="2"/>
        <scheme val="minor"/>
      </rPr>
      <t xml:space="preserve">Innentemperatur ≥ 19°C  Förderbedingung (BEG EM) </t>
    </r>
    <r>
      <rPr>
        <sz val="10"/>
        <rFont val="Calibri"/>
        <family val="2"/>
        <scheme val="minor"/>
      </rPr>
      <t xml:space="preserve"> </t>
    </r>
  </si>
  <si>
    <r>
      <t xml:space="preserve"> </t>
    </r>
    <r>
      <rPr>
        <sz val="10"/>
        <color indexed="8"/>
        <rFont val="Calibri"/>
        <family val="2"/>
        <scheme val="minor"/>
      </rPr>
      <t>Innentemperatur &lt; 19°C Förderbedingung (BEG EM)</t>
    </r>
  </si>
  <si>
    <r>
      <t>A x U</t>
    </r>
    <r>
      <rPr>
        <vertAlign val="subscript"/>
        <sz val="11"/>
        <color theme="1"/>
        <rFont val="Calibri"/>
        <family val="2"/>
        <scheme val="minor"/>
      </rPr>
      <t>neu</t>
    </r>
    <r>
      <rPr>
        <sz val="11"/>
        <color theme="1"/>
        <rFont val="Calibri"/>
        <family val="2"/>
        <scheme val="minor"/>
      </rPr>
      <t xml:space="preserve"> x F</t>
    </r>
    <r>
      <rPr>
        <vertAlign val="subscript"/>
        <sz val="11"/>
        <color theme="1"/>
        <rFont val="Calibri"/>
        <family val="2"/>
        <scheme val="minor"/>
      </rPr>
      <t>x</t>
    </r>
  </si>
  <si>
    <r>
      <t>Q</t>
    </r>
    <r>
      <rPr>
        <vertAlign val="subscript"/>
        <sz val="11"/>
        <color theme="1"/>
        <rFont val="Calibri"/>
        <family val="2"/>
        <scheme val="minor"/>
      </rPr>
      <t>T</t>
    </r>
    <r>
      <rPr>
        <sz val="11"/>
        <color theme="1"/>
        <rFont val="Calibri"/>
        <family val="2"/>
        <scheme val="minor"/>
      </rPr>
      <t xml:space="preserve"> nach Sanierung</t>
    </r>
  </si>
  <si>
    <t>hier bitte Bauteile auswählen</t>
  </si>
  <si>
    <t>[m²]</t>
  </si>
  <si>
    <t>[W/(m²K)]</t>
  </si>
  <si>
    <t>[W/K]</t>
  </si>
  <si>
    <t>[kWh/a]</t>
  </si>
  <si>
    <t>[kWh]</t>
  </si>
  <si>
    <t>Außenwände</t>
  </si>
  <si>
    <t>Bauteil gegen Außenluft</t>
  </si>
  <si>
    <t>Außentüren</t>
  </si>
  <si>
    <t>Fenster, Fenstertüren</t>
  </si>
  <si>
    <t>Dachflächenfenster</t>
  </si>
  <si>
    <t>Verglasungen</t>
  </si>
  <si>
    <t>Vorhangfassaden</t>
  </si>
  <si>
    <t>Glasdächer</t>
  </si>
  <si>
    <t>Fenster etc. mit Sonderverglasungen</t>
  </si>
  <si>
    <t>Ertüchtigung od Sonder- Verglasungen</t>
  </si>
  <si>
    <t>Vorhangf. mit Sondervergl.</t>
  </si>
  <si>
    <t>Decken, Dächer und Dachschrägen</t>
  </si>
  <si>
    <t>Flachdächer</t>
  </si>
  <si>
    <t>Decken und Wände geg. unbeh. o. Erdr.</t>
  </si>
  <si>
    <t>Verminderung des Transmissionwärmeverlustes [absolut] durch die Erneuerung/Dämmung der Bauteile</t>
  </si>
  <si>
    <t>W/K</t>
  </si>
  <si>
    <t>Fußbodenaufbauten</t>
  </si>
  <si>
    <t>* nur Werte für Einsparung bei Einhaltung der Mindest-U-Werte aus der Förderrichtlinie</t>
  </si>
  <si>
    <t>Decken nach unten an Außenluft</t>
  </si>
  <si>
    <t>Innendämmung</t>
  </si>
  <si>
    <t xml:space="preserve">Abminderungsfaktor Fx gemäß Lage des Bauteils </t>
  </si>
  <si>
    <t>Gaubendächer, -wangen</t>
  </si>
  <si>
    <t>Bauteil gegen unbeheizte Räume</t>
  </si>
  <si>
    <t>Fenster, Fenstertüren bei Denkmälern</t>
  </si>
  <si>
    <t>Wand gegen Erdreich</t>
  </si>
  <si>
    <t>Fußboden gegen Erdreich</t>
  </si>
  <si>
    <t>Außentore</t>
  </si>
  <si>
    <t>Decke gegen ungedämmtes Dach</t>
  </si>
  <si>
    <r>
      <rPr>
        <b/>
        <vertAlign val="superscript"/>
        <sz val="11"/>
        <color theme="1"/>
        <rFont val="Calibri"/>
        <family val="2"/>
        <scheme val="minor"/>
      </rPr>
      <t>1)</t>
    </r>
    <r>
      <rPr>
        <b/>
        <sz val="11"/>
        <color theme="1"/>
        <rFont val="Calibri"/>
        <family val="2"/>
        <scheme val="minor"/>
      </rPr>
      <t xml:space="preserve"> </t>
    </r>
    <r>
      <rPr>
        <b/>
        <sz val="12"/>
        <color theme="1"/>
        <rFont val="Calibri"/>
        <family val="2"/>
        <scheme val="minor"/>
      </rPr>
      <t>Pauschalierung Abminderungsfaktor Fx im Rahmen dieser Berechnung - Bitte Lage des Bauteils angeben</t>
    </r>
  </si>
  <si>
    <t>Ist-Zustand minus Einsparung</t>
  </si>
  <si>
    <r>
      <rPr>
        <b/>
        <sz val="12"/>
        <color rgb="FF000000"/>
        <rFont val="Calibri"/>
        <family val="2"/>
      </rPr>
      <t>Heizgrenztemperatur</t>
    </r>
    <r>
      <rPr>
        <sz val="12"/>
        <color rgb="FF000000"/>
        <rFont val="Calibri"/>
        <family val="2"/>
      </rPr>
      <t>:</t>
    </r>
    <r>
      <rPr>
        <sz val="11"/>
        <color rgb="FF000000"/>
        <rFont val="Calibri"/>
        <family val="2"/>
      </rPr>
      <t xml:space="preserve"> Zur Ermittlung der jährlichen CO</t>
    </r>
    <r>
      <rPr>
        <vertAlign val="subscript"/>
        <sz val="11"/>
        <color rgb="FF000000"/>
        <rFont val="Calibri"/>
        <family val="2"/>
      </rPr>
      <t>2</t>
    </r>
    <r>
      <rPr>
        <sz val="11"/>
        <color rgb="FF000000"/>
        <rFont val="Calibri"/>
        <family val="2"/>
      </rPr>
      <t>- und Primärenergieeinsparung wird dieser Wert in Bezug zum eingesetzten Brennstoff über eine Heizperiode ermittelt. Hierfür ist die Angabe der Heizgrenztemperatur erforderich. Die Heizgrenztemperatur ist die Außentemperatur, oberhalb der ein Gebäude nicht mehr durch die Heizungsanlage versorgt werden muss. Aus Gründen der Vergleichbarkeit und Vereinfachung muss das Gebäude je nach Baualtersklasse, Nutzungsanforderung und Klima näherungsweise einer definierten Heizgrenze zugeordnet werden (10°C - Niedrigenergiehaus, Passivhaus / 12°C - GEG Neubau, sanierter Altbau / 15°C - Bestandsgebäude).</t>
    </r>
  </si>
  <si>
    <t>Auswahl</t>
  </si>
  <si>
    <t>Index</t>
  </si>
  <si>
    <t>Ergebnis</t>
  </si>
  <si>
    <r>
      <rPr>
        <b/>
        <sz val="12"/>
        <color theme="1"/>
        <rFont val="Calibri"/>
        <family val="2"/>
        <scheme val="minor"/>
      </rPr>
      <t>Heizgrenztemperatu</t>
    </r>
    <r>
      <rPr>
        <sz val="12"/>
        <color theme="1"/>
        <rFont val="Calibri"/>
        <family val="2"/>
        <scheme val="minor"/>
      </rPr>
      <t>r</t>
    </r>
    <r>
      <rPr>
        <sz val="11"/>
        <color theme="1"/>
        <rFont val="Calibri"/>
        <family val="2"/>
        <scheme val="minor"/>
      </rPr>
      <t xml:space="preserve"> IST-Zustand, näherungsweise</t>
    </r>
  </si>
  <si>
    <t>°C</t>
  </si>
  <si>
    <r>
      <t>In Bezug auf die</t>
    </r>
    <r>
      <rPr>
        <b/>
        <sz val="11"/>
        <color theme="1"/>
        <rFont val="Calibri"/>
        <family val="2"/>
        <scheme val="minor"/>
      </rPr>
      <t xml:space="preserve"> vorherrschende Innentemperatur</t>
    </r>
    <r>
      <rPr>
        <sz val="11"/>
        <color theme="1"/>
        <rFont val="Calibri"/>
        <family val="2"/>
        <scheme val="minor"/>
      </rPr>
      <t xml:space="preserve"> wurde die folgende  </t>
    </r>
  </si>
  <si>
    <t>Gradtagszahl 2) (Quelle: IWU) ermittelt</t>
  </si>
  <si>
    <t>Kh/a</t>
  </si>
  <si>
    <t>Ergebnis der vereinfachten Berechnung der Verminderung der Transmission:</t>
  </si>
  <si>
    <t>kein Ergebnis: bitte Heizgrenztemperatur prüfen</t>
  </si>
  <si>
    <t>Einzelmaßnahmen</t>
  </si>
  <si>
    <t>EG70 EE</t>
  </si>
  <si>
    <t>EG 70 EE</t>
  </si>
  <si>
    <t xml:space="preserve">Verminderung Transmissionswärmeverlust </t>
  </si>
  <si>
    <t>kWh/a</t>
  </si>
  <si>
    <t>jährlich über die Heizperiode</t>
  </si>
  <si>
    <t>Auswahl:</t>
  </si>
  <si>
    <t>Energieträger</t>
  </si>
  <si>
    <t>Strom</t>
  </si>
  <si>
    <r>
      <t>t CO</t>
    </r>
    <r>
      <rPr>
        <b/>
        <vertAlign val="subscript"/>
        <sz val="12"/>
        <rFont val="Calibri"/>
        <family val="2"/>
        <scheme val="minor"/>
      </rPr>
      <t xml:space="preserve">2 </t>
    </r>
    <r>
      <rPr>
        <b/>
        <sz val="12"/>
        <rFont val="Calibri"/>
        <family val="2"/>
        <scheme val="minor"/>
      </rPr>
      <t>/a</t>
    </r>
  </si>
  <si>
    <r>
      <t>ermittelte CO</t>
    </r>
    <r>
      <rPr>
        <b/>
        <vertAlign val="subscript"/>
        <sz val="14"/>
        <color theme="0"/>
        <rFont val="Calibri"/>
        <family val="2"/>
        <scheme val="minor"/>
      </rPr>
      <t>2</t>
    </r>
    <r>
      <rPr>
        <b/>
        <sz val="14"/>
        <color theme="0"/>
        <rFont val="Calibri"/>
        <family val="2"/>
        <scheme val="minor"/>
      </rPr>
      <t>-Reduzierung</t>
    </r>
  </si>
  <si>
    <t>Co2-Emissionsfaktoren</t>
  </si>
  <si>
    <t>Verminderung Primärenergiebedarf</t>
  </si>
  <si>
    <t>Erdgas</t>
  </si>
  <si>
    <t>Gas, Öl bezogen auf Heizwert Hu bzw. Hi</t>
  </si>
  <si>
    <t>Heizöl EL</t>
  </si>
  <si>
    <t>Fernwärme, Mix</t>
  </si>
  <si>
    <t>Datum und Unterschrift</t>
  </si>
  <si>
    <t>Kontrollfeld für den internen IFB-Check &gt; Zeilen aufklappen</t>
  </si>
  <si>
    <t>Für statistische Zwecke Reporting IFB Hamburg:</t>
  </si>
  <si>
    <t>Differenz nummerisch:</t>
  </si>
  <si>
    <t>Transmissionswärmeverlust</t>
  </si>
  <si>
    <t xml:space="preserve"> IST-Zustand:</t>
  </si>
  <si>
    <t>Verminderung prozentual:</t>
  </si>
  <si>
    <t xml:space="preserve"> nach Sanierung:</t>
  </si>
  <si>
    <t>Eingabewerte im Rahmen der vereinfachten Berechnung der Verminderung der Transmission</t>
  </si>
  <si>
    <t>Transmissionwärmeverlust Ist-Zustand, absolut</t>
  </si>
  <si>
    <t>aus Tabelle oben ermittelt</t>
  </si>
  <si>
    <r>
      <rPr>
        <b/>
        <vertAlign val="superscript"/>
        <sz val="11"/>
        <color theme="1"/>
        <rFont val="Calibri"/>
        <family val="2"/>
        <scheme val="minor"/>
      </rPr>
      <t>2)</t>
    </r>
    <r>
      <rPr>
        <b/>
        <sz val="11"/>
        <color theme="1"/>
        <rFont val="Calibri"/>
        <family val="2"/>
        <scheme val="minor"/>
      </rPr>
      <t xml:space="preserve"> Gradtagszahl, langjähriges Mittel</t>
    </r>
  </si>
  <si>
    <t>Gt</t>
  </si>
  <si>
    <t>Heizgrenztemperatur [°C]</t>
  </si>
  <si>
    <t>in Kh/a</t>
  </si>
  <si>
    <t>Kelvin Stunde pro Jahr</t>
  </si>
  <si>
    <t>[Kh]</t>
  </si>
  <si>
    <t>Innentemperatur [°C]</t>
  </si>
  <si>
    <t>Quelle: IWU, 2013; 11.11.2014</t>
  </si>
  <si>
    <t xml:space="preserve">http://www.iwu.de/fileadmin/user_upload/dateien/energie/werkzeuge/Gradtagszahlen_Deutschland.xls </t>
  </si>
  <si>
    <r>
      <rPr>
        <b/>
        <sz val="16"/>
        <color rgb="FFFFFFFF"/>
        <rFont val="Calibri"/>
        <family val="2"/>
        <scheme val="minor"/>
      </rPr>
      <t xml:space="preserve">Tool "Vereinfachte Berechung von Einsparungen" 
</t>
    </r>
    <r>
      <rPr>
        <b/>
        <sz val="14"/>
        <color rgb="FFFFFFFF"/>
        <rFont val="Calibri"/>
        <family val="2"/>
        <scheme val="minor"/>
      </rPr>
      <t>Einsparung CO</t>
    </r>
    <r>
      <rPr>
        <b/>
        <vertAlign val="subscript"/>
        <sz val="14"/>
        <color rgb="FFFFFFFF"/>
        <rFont val="Calibri"/>
        <family val="2"/>
        <scheme val="minor"/>
      </rPr>
      <t>2</t>
    </r>
    <r>
      <rPr>
        <b/>
        <sz val="14"/>
        <color rgb="FFFFFFFF"/>
        <rFont val="Calibri"/>
        <family val="2"/>
        <scheme val="minor"/>
      </rPr>
      <t xml:space="preserve"> über Endenergieeinsparung durch Energieberatung
</t>
    </r>
    <r>
      <rPr>
        <b/>
        <sz val="11"/>
        <color rgb="FFFF0000"/>
        <rFont val="Calibri"/>
        <family val="2"/>
        <scheme val="minor"/>
      </rPr>
      <t>Förderprogramm "Energetische Modernisierung von Nichtwohngebäuden" - Bonusförderung "EG70 EE"</t>
    </r>
  </si>
  <si>
    <r>
      <rPr>
        <b/>
        <sz val="11"/>
        <color rgb="FF000000"/>
        <rFont val="Calibri"/>
        <family val="2"/>
      </rPr>
      <t>Für die Förderung von Maßnahmen an der Gebäudehülle bei energetischer Modernisierung zu einem Effizienzgebäude 70 EE (EG70 EE) für `Worst Performing Buildings´ (Bonusförderung) ist die CO</t>
    </r>
    <r>
      <rPr>
        <b/>
        <vertAlign val="subscript"/>
        <sz val="11"/>
        <color rgb="FF000000"/>
        <rFont val="Calibri"/>
        <family val="2"/>
      </rPr>
      <t>2</t>
    </r>
    <r>
      <rPr>
        <b/>
        <sz val="11"/>
        <color rgb="FF000000"/>
        <rFont val="Calibri"/>
        <family val="2"/>
      </rPr>
      <t xml:space="preserve">-Einsparung durch einen qualifizierten Energieberater zu ermitteln und zu berichten. Die Endenergieeinsparung NUR durch die Maßnahmen an der Hülle, welche im Rahmen des Förderprogramms gefördert werden, ist in diesem Tool anzugeben. </t>
    </r>
  </si>
  <si>
    <t xml:space="preserve">Bitte bestätigen Sie die folgenden Sachverhalte: </t>
  </si>
  <si>
    <t xml:space="preserve">Das Förderobjekt ist ein "Worst Performing Building" gemäß Vorgaben der Förderrichtlinie. </t>
  </si>
  <si>
    <t>Mit dem Modernisierungsvorhaben wird ein "EG70 EE" oder besser erreicht.</t>
  </si>
  <si>
    <r>
      <rPr>
        <sz val="11"/>
        <color rgb="FF000000"/>
        <rFont val="Calibri"/>
        <family val="2"/>
        <scheme val="minor"/>
      </rPr>
      <t>Gemäß Bewertung der Energiebilanz nach DIN V 18599 werden eine Einsparung des Primärenergiebedarfs Q</t>
    </r>
    <r>
      <rPr>
        <vertAlign val="subscript"/>
        <sz val="11"/>
        <color rgb="FF000000"/>
        <rFont val="Calibri"/>
        <family val="2"/>
        <scheme val="minor"/>
      </rPr>
      <t xml:space="preserve">P </t>
    </r>
    <r>
      <rPr>
        <sz val="11"/>
        <color rgb="FF000000"/>
        <rFont val="Calibri"/>
        <family val="2"/>
        <scheme val="minor"/>
      </rPr>
      <t xml:space="preserve">von mindestens 20% erreicht
und mindestens zwei Bauteilgruppen zu je mindestens 10% modernisiert. </t>
    </r>
  </si>
  <si>
    <r>
      <rPr>
        <b/>
        <sz val="11"/>
        <color rgb="FF000000"/>
        <rFont val="Aptos"/>
        <family val="2"/>
      </rPr>
      <t xml:space="preserve">Einsparungen NUR durch alle Maßnahmen an der Hülle welche im Rahmen des Förderprogramms gefördert werden sollen
</t>
    </r>
    <r>
      <rPr>
        <sz val="8"/>
        <color rgb="FF000000"/>
        <rFont val="Aptos"/>
        <family val="2"/>
      </rPr>
      <t>(! Einsparungen durch Umstellungen an Heiz- oder Anlagentechnik sind hier nicht zu berücksichtigen.)</t>
    </r>
  </si>
  <si>
    <t xml:space="preserve">Endenergieeinsparung </t>
  </si>
  <si>
    <t>Energieträger nach Modernisierung</t>
  </si>
  <si>
    <r>
      <rPr>
        <b/>
        <sz val="11"/>
        <color theme="1"/>
        <rFont val="Calibri"/>
        <family val="2"/>
        <scheme val="minor"/>
      </rPr>
      <t>Ergebnis:</t>
    </r>
    <r>
      <rPr>
        <sz val="11"/>
        <color theme="1"/>
        <rFont val="Calibri"/>
        <family val="2"/>
        <scheme val="minor"/>
      </rPr>
      <t xml:space="preserve">
Eingespartes CO</t>
    </r>
    <r>
      <rPr>
        <vertAlign val="subscript"/>
        <sz val="11"/>
        <color theme="1"/>
        <rFont val="Calibri"/>
        <family val="2"/>
        <scheme val="minor"/>
      </rPr>
      <t>2</t>
    </r>
    <r>
      <rPr>
        <sz val="11"/>
        <color theme="1"/>
        <rFont val="Calibri"/>
        <family val="2"/>
        <scheme val="minor"/>
      </rPr>
      <t xml:space="preserve"> mit Emissionsfaktoren der FHH</t>
    </r>
  </si>
  <si>
    <r>
      <t>t CO</t>
    </r>
    <r>
      <rPr>
        <vertAlign val="subscript"/>
        <sz val="11"/>
        <color rgb="FF000000"/>
        <rFont val="Calibri"/>
        <family val="2"/>
        <scheme val="minor"/>
      </rPr>
      <t>2</t>
    </r>
    <r>
      <rPr>
        <sz val="11"/>
        <color rgb="FF000000"/>
        <rFont val="Calibri"/>
        <family val="2"/>
        <scheme val="minor"/>
      </rPr>
      <t xml:space="preserve"> </t>
    </r>
  </si>
  <si>
    <t>Ziel der Anwendung:</t>
  </si>
  <si>
    <t>Dieses Tool soll im Rahmen des Förderprogramms Modernisierung von Nichtwohngebäuden dazu benutzt werden, über einen vereinfachten pauschalen Rechenweg die erreichte Einsparung von Transmissionsenergie und Primärenergie zu ermitteln sowie die eingesparte Menge CO2. Dieses Tool ist auf der IFB Homepage verschlüsselt eingestellt.</t>
  </si>
  <si>
    <t>Hinweise zur Anwendung:</t>
  </si>
  <si>
    <t>Ergebnis:</t>
  </si>
  <si>
    <t>In dem dunkelgrau angelegten Bereich finden sich dann die für die Antragstellung erforderlichen Ergebnisse.</t>
  </si>
  <si>
    <t>Sollten Sie ein Projekt mit Kerndämmung eintragen wollen oder können Sie Bauteile nicht passend vorfinden, nutzen Sie bitte die Felder "Freie Eingabe" oder wenden Sie sich zur Unterstützung bei der vereinfachten Ermittlung der Transmissionswärmeverluste an die Hotline 040/24846 -103.</t>
  </si>
  <si>
    <t>Version</t>
  </si>
  <si>
    <t>Bearbeiterin</t>
  </si>
  <si>
    <t xml:space="preserve">Datum </t>
  </si>
  <si>
    <t>Änderung</t>
  </si>
  <si>
    <t>Test</t>
  </si>
  <si>
    <t>V13</t>
  </si>
  <si>
    <t>Francke</t>
  </si>
  <si>
    <t>Erstellung einer Anwenderdoku, Erstellung einer Versionierung, Blattschutz eingerichtet, Passwortinhaberin M. Francke</t>
  </si>
  <si>
    <t>V14</t>
  </si>
  <si>
    <t xml:space="preserve">Korrektur Co2-Emissionsfaktor Öl, Einsparung Endenergie Spalten sichtbar geschaltet, bei Flächenangabe 2 Dezimalstellen ergänzt, zusätzliche Steuerelemente NR 24 Dr. Krämer, </t>
  </si>
  <si>
    <t>V15</t>
  </si>
  <si>
    <t>Emissionsfaktoren aus Monitoring-Tool LSK übernommen, Einheiten überprüft und korrigiert</t>
  </si>
  <si>
    <t>V16</t>
  </si>
  <si>
    <t>Klempau</t>
  </si>
  <si>
    <t>Emissionfaktoren nach Angaben BUE geändert, Grundlage LSK Stand März 2013</t>
  </si>
  <si>
    <t>V17</t>
  </si>
  <si>
    <t>Einheit Feld K23 und T23 auf W/K korrigiert; Bezüge auf Transmissionswert für Reporting korrigiert</t>
  </si>
  <si>
    <t>V17.1</t>
  </si>
  <si>
    <t>Feld G30 zum manuellen Ausfüllen freigegeben / Zellenschutz aufgehoben</t>
  </si>
  <si>
    <t>V17.2</t>
  </si>
  <si>
    <t>He;Ht</t>
  </si>
  <si>
    <t>Zelle vorherrschende Innentemperatur mit Nachkommastelle formatiert.</t>
  </si>
  <si>
    <t>V17.3</t>
  </si>
  <si>
    <t>Anpassung Bauteilliste und U-Wertermittlung Kerndämmung.</t>
  </si>
  <si>
    <t>V18</t>
  </si>
  <si>
    <t>neue aktuelle Emissionsfaktoren eingepflegt gem. Mail LSK vom 22.02.2017</t>
  </si>
  <si>
    <t>V19</t>
  </si>
  <si>
    <t>Merten</t>
  </si>
  <si>
    <t>neue aktuelle Emissionsfaktoren eingepflegt gem. Mail LSK vom 20.12.2017;
Formatierung und Anwenderhinweise angepasst</t>
  </si>
  <si>
    <t>Ohne neue Version auf dem Blatt "Version" eine Spalte "Test" eingeführt. Da von der Behörde übernommen, beschränkt sich ein Test auf die Plausibilisierung der wichtigsten Parameter und der geänderten Felder. Dies muss in geeigneter Form dokumentiert werden.</t>
  </si>
  <si>
    <t>V20</t>
  </si>
  <si>
    <t>Schwarz</t>
  </si>
  <si>
    <t>Alle Änderungen wurden grün markiert:
Zeile 2 + 3_Datum angepasst
Zeile 6_Text inhaltlich an Förderrichtlinie (NWG 01.Mai 2019 (Stand 01.02.2020)) angepasst
Zeile11, 12 + 13_Begriffe angepasst
Zeile 21 - 37, Spalte O, P, Q und R_U-Werte gepflegt, Datenquelle Förderrichtlinie NWG 01.Mai 2019 (Stand 01.02.2020), Nummerierung eingefügt (Spalte R)
Zeile 27 - 31_ Fünf zusätzliche Zeilen eingefügt, vier mit Dropdown und eine für Freitext
Zeile 58+59_Formatierung geändert
Zeile 64_Datumseingabe, Formatierung geändert
Zeile 68+69_ Formatierung geändert
Versionsnummer geändert, jetzt V20</t>
  </si>
  <si>
    <t>V21</t>
  </si>
  <si>
    <t>Neue Emissionsfaktoren (Strom+Fernwärme) eingepflegt, siehe E-Mail Leitstelle Klima vom 19.06.2020
Datum auf 01.07.2020 und Versionsnummer auf V21 abgeändert</t>
  </si>
  <si>
    <t>V22</t>
  </si>
  <si>
    <t>Neuen Emissionsfaktor, Fernwärme, eingepflegt, siehe E-Mail Leitstelle Klima vom 23.03.2021
Datum auf 01.06.2021 und Versionsnummer auf V22 abgeändert, Tests durchgeführt und dokumentiert.</t>
  </si>
  <si>
    <t>Förderrichtlinie 2025</t>
  </si>
  <si>
    <t>V1.0</t>
  </si>
  <si>
    <t>BUKEA-PM</t>
  </si>
  <si>
    <t>U-Wert Anforderungen gemäß FR 2.1 (2025) aktualisiert
Emissionsfaktoren für 2025 aktualisiert
EnEV durch GEG aktualisiert
Anwendungsbereich des Tools für Gebäude &gt; 1500m2 auf 2 Bauteile erweitert</t>
  </si>
  <si>
    <t>BUKEA-LW
IFB-PKL</t>
  </si>
  <si>
    <t>Titel und Untertitel, Datum angepasst; gegendert.</t>
  </si>
  <si>
    <t>V1.1</t>
  </si>
  <si>
    <t>BUKEA-PM, IFB-PKL</t>
  </si>
  <si>
    <t>Reiter Bonusförderung, Primärenergiebedarfeinsparung</t>
  </si>
  <si>
    <t>23.01.2025
+ 18.02.2026</t>
  </si>
  <si>
    <t>Rundungen, Redaktionelle Änderungen, Titel an FR angepasst, Dropdowns modern</t>
  </si>
  <si>
    <t>IFB-PKL für Homepage</t>
  </si>
  <si>
    <t>Quelle IWU</t>
  </si>
  <si>
    <t>daraus abgeleitete Heizgrenztemperatur:</t>
  </si>
  <si>
    <r>
      <t>10</t>
    </r>
    <r>
      <rPr>
        <vertAlign val="superscript"/>
        <sz val="11"/>
        <color theme="1"/>
        <rFont val="Calibri"/>
        <family val="2"/>
        <scheme val="minor"/>
      </rPr>
      <t>o</t>
    </r>
    <r>
      <rPr>
        <sz val="11"/>
        <color theme="1"/>
        <rFont val="Calibri"/>
        <family val="2"/>
        <scheme val="minor"/>
      </rPr>
      <t>C</t>
    </r>
  </si>
  <si>
    <t>Niedrigenergiehaus, Passivhaus</t>
  </si>
  <si>
    <r>
      <t>12</t>
    </r>
    <r>
      <rPr>
        <vertAlign val="superscript"/>
        <sz val="11"/>
        <color theme="1"/>
        <rFont val="Calibri"/>
        <family val="2"/>
        <scheme val="minor"/>
      </rPr>
      <t>o</t>
    </r>
    <r>
      <rPr>
        <sz val="11"/>
        <color theme="1"/>
        <rFont val="Calibri"/>
        <family val="2"/>
        <scheme val="minor"/>
      </rPr>
      <t>C</t>
    </r>
  </si>
  <si>
    <t>Neubau GEG, sanierter Altbau</t>
  </si>
  <si>
    <r>
      <t>15</t>
    </r>
    <r>
      <rPr>
        <vertAlign val="superscript"/>
        <sz val="11"/>
        <color theme="1"/>
        <rFont val="Calibri"/>
        <family val="2"/>
        <scheme val="minor"/>
      </rPr>
      <t>o</t>
    </r>
    <r>
      <rPr>
        <sz val="11"/>
        <color theme="1"/>
        <rFont val="Calibri"/>
        <family val="2"/>
        <scheme val="minor"/>
      </rPr>
      <t>C</t>
    </r>
  </si>
  <si>
    <t>Bestandsgebäude</t>
  </si>
  <si>
    <t>z.K.</t>
  </si>
  <si>
    <t>*Pauschalierung Abminderungsfaktor Fx im Rahmen dieser Berechnung</t>
  </si>
  <si>
    <t>DIN4108-6</t>
  </si>
  <si>
    <t xml:space="preserve">(sofern keine Einzelberechnung vorliegt) </t>
  </si>
  <si>
    <t>0,4-0,6</t>
  </si>
  <si>
    <t>0,2-0,45</t>
  </si>
  <si>
    <t>abgestimmt mit NR24 Herr Dr. Krämer, MF 130207</t>
  </si>
  <si>
    <t>Sachverhalte EG70</t>
  </si>
  <si>
    <t>Ja</t>
  </si>
  <si>
    <t>Nein</t>
  </si>
  <si>
    <t>Strom und Fernwärme auf 40 Jahre</t>
  </si>
  <si>
    <t>Stand 15.05.2026</t>
  </si>
  <si>
    <t>Stand  April 2026 (ab 15.05.2026)</t>
  </si>
  <si>
    <t>V1.2</t>
  </si>
  <si>
    <t>IFB-PKL</t>
  </si>
  <si>
    <t xml:space="preserve">BUKEA-PM </t>
  </si>
  <si>
    <t>Neue Emissionsfaktoren eingepflegt.</t>
  </si>
  <si>
    <t>Fernwärme mit TAB</t>
  </si>
  <si>
    <t>Alle hellgrau hinterlegen Flächen können ausgefüllt werden. In der oberen Tabelle kann links im Feld über ein Dropdownmenue ein Bauteil ausgewählt werden. Erforderliche Eingabedaten sind die vorherrschende Innentemperatur, die Bauteile und wie sie ertüchtigt werden, die Heizgrenztemperatur und der Energieträger für die Heizung.</t>
  </si>
  <si>
    <t>Hinweise:</t>
  </si>
  <si>
    <t>Bei zwei unterschiedlichen Temperaturbereichen gemäß der Förderrichtlinie sind zwei Tools zu verwenden. Die Ermittlung eines Durchschnittswertes zwischen den beiden Temperaturbereichen ist nicht zulässig.</t>
  </si>
  <si>
    <t>Datumsanpassungen für Umstellung am 15.05.2026, Ergänzung Anwenderhinweise.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</si>
</sst>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 _€_-;\-* #,##0.00\ _€_-;_-* &quot;-&quot;??\ _€_-;_-@_-"/>
    <numFmt numFmtId="165" formatCode="#,##0.0"/>
    <numFmt numFmtId="166" formatCode="0.000"/>
    <numFmt numFmtId="167" formatCode="#,##0_ ;\-#,##0\ "/>
    <numFmt numFmtId="168" formatCode="#,##0\ &quot;kWh&quot;"/>
  </numFmts>
  <fonts count="69" x14ac:knownFonts="1">
    <font>
      <sz val="11"/>
      <color theme="1"/>
      <name val="Calibri"/>
      <family val="2"/>
      <scheme val="minor"/>
    </font>
    <font>
      <sz val="11"/>
      <color theme="1"/>
      <name val="Calibri"/>
      <family val="2"/>
      <scheme val="minor"/>
    </font>
    <font>
      <vertAlign val="subscript"/>
      <sz val="11"/>
      <color theme="1"/>
      <name val="Calibri"/>
      <family val="2"/>
      <scheme val="minor"/>
    </font>
    <font>
      <sz val="11"/>
      <color rgb="FF000000"/>
      <name val="Calibri"/>
      <family val="2"/>
      <scheme val="minor"/>
    </font>
    <font>
      <b/>
      <sz val="12"/>
      <color theme="1"/>
      <name val="Calibri"/>
      <family val="2"/>
      <scheme val="minor"/>
    </font>
    <font>
      <sz val="10"/>
      <color theme="1"/>
      <name val="Calibri"/>
      <family val="2"/>
      <scheme val="minor"/>
    </font>
    <font>
      <sz val="16"/>
      <color theme="1"/>
      <name val="Calibri"/>
      <family val="2"/>
      <scheme val="minor"/>
    </font>
    <font>
      <u/>
      <sz val="11"/>
      <color theme="10"/>
      <name val="Calibri"/>
      <family val="2"/>
      <scheme val="minor"/>
    </font>
    <font>
      <i/>
      <sz val="11"/>
      <color theme="1"/>
      <name val="Calibri"/>
      <family val="2"/>
      <scheme val="minor"/>
    </font>
    <font>
      <sz val="10"/>
      <name val="Calibri"/>
      <family val="2"/>
      <scheme val="minor"/>
    </font>
    <font>
      <sz val="10"/>
      <color indexed="8"/>
      <name val="Calibri"/>
      <family val="2"/>
      <scheme val="minor"/>
    </font>
    <font>
      <sz val="11"/>
      <name val="Calibri"/>
      <family val="2"/>
      <scheme val="minor"/>
    </font>
    <font>
      <b/>
      <sz val="11"/>
      <color theme="1"/>
      <name val="Calibri"/>
      <family val="2"/>
      <scheme val="minor"/>
    </font>
    <font>
      <sz val="8"/>
      <color indexed="8"/>
      <name val="Calibri"/>
      <family val="2"/>
    </font>
    <font>
      <sz val="8"/>
      <color theme="1"/>
      <name val="Calibri"/>
      <family val="2"/>
      <scheme val="minor"/>
    </font>
    <font>
      <vertAlign val="superscript"/>
      <sz val="11"/>
      <color theme="1"/>
      <name val="Calibri"/>
      <family val="2"/>
      <scheme val="minor"/>
    </font>
    <font>
      <b/>
      <vertAlign val="superscript"/>
      <sz val="11"/>
      <color theme="1"/>
      <name val="Calibri"/>
      <family val="2"/>
      <scheme val="minor"/>
    </font>
    <font>
      <b/>
      <sz val="11"/>
      <color theme="9" tint="-0.249977111117893"/>
      <name val="Calibri"/>
      <family val="2"/>
      <scheme val="minor"/>
    </font>
    <font>
      <sz val="11"/>
      <color theme="1"/>
      <name val="Calibri"/>
      <family val="2"/>
      <scheme val="minor"/>
    </font>
    <font>
      <b/>
      <sz val="11"/>
      <name val="Calibri"/>
      <family val="2"/>
      <scheme val="minor"/>
    </font>
    <font>
      <b/>
      <sz val="16"/>
      <color theme="0"/>
      <name val="Calibri"/>
      <family val="2"/>
      <scheme val="minor"/>
    </font>
    <font>
      <sz val="11"/>
      <color theme="0" tint="-0.249977111117893"/>
      <name val="Calibri"/>
      <family val="2"/>
      <scheme val="minor"/>
    </font>
    <font>
      <b/>
      <sz val="11"/>
      <color theme="0"/>
      <name val="Calibri"/>
      <family val="2"/>
      <scheme val="minor"/>
    </font>
    <font>
      <sz val="11"/>
      <color theme="0"/>
      <name val="Calibri"/>
      <family val="2"/>
      <scheme val="minor"/>
    </font>
    <font>
      <b/>
      <sz val="13"/>
      <color theme="0"/>
      <name val="Calibri"/>
      <family val="2"/>
      <scheme val="minor"/>
    </font>
    <font>
      <sz val="8"/>
      <color theme="0"/>
      <name val="Calibri"/>
      <family val="2"/>
      <scheme val="minor"/>
    </font>
    <font>
      <b/>
      <sz val="12"/>
      <color theme="0"/>
      <name val="Calibri"/>
      <family val="2"/>
      <scheme val="minor"/>
    </font>
    <font>
      <b/>
      <sz val="8"/>
      <color theme="1"/>
      <name val="Calibri"/>
      <family val="2"/>
      <scheme val="minor"/>
    </font>
    <font>
      <b/>
      <sz val="11"/>
      <color rgb="FFFF0000"/>
      <name val="Calibri"/>
      <family val="2"/>
      <scheme val="minor"/>
    </font>
    <font>
      <i/>
      <sz val="10"/>
      <color theme="1"/>
      <name val="Calibri"/>
      <family val="2"/>
      <scheme val="minor"/>
    </font>
    <font>
      <b/>
      <sz val="12"/>
      <name val="Calibri"/>
      <family val="2"/>
      <scheme val="minor"/>
    </font>
    <font>
      <b/>
      <vertAlign val="subscript"/>
      <sz val="12"/>
      <name val="Calibri"/>
      <family val="2"/>
      <scheme val="minor"/>
    </font>
    <font>
      <sz val="9"/>
      <color theme="1"/>
      <name val="Calibri"/>
      <family val="2"/>
      <scheme val="minor"/>
    </font>
    <font>
      <sz val="11"/>
      <color rgb="FFFF0000"/>
      <name val="Calibri"/>
      <family val="2"/>
      <scheme val="minor"/>
    </font>
    <font>
      <vertAlign val="superscript"/>
      <sz val="10"/>
      <name val="Calibri"/>
      <family val="2"/>
      <scheme val="minor"/>
    </font>
    <font>
      <sz val="12"/>
      <color theme="1"/>
      <name val="Calibri"/>
      <family val="2"/>
      <scheme val="minor"/>
    </font>
    <font>
      <sz val="14"/>
      <color theme="1"/>
      <name val="Calibri"/>
      <family val="2"/>
      <scheme val="minor"/>
    </font>
    <font>
      <b/>
      <sz val="14"/>
      <color theme="0"/>
      <name val="Calibri"/>
      <family val="2"/>
      <scheme val="minor"/>
    </font>
    <font>
      <b/>
      <vertAlign val="subscript"/>
      <sz val="14"/>
      <color theme="0"/>
      <name val="Calibri"/>
      <family val="2"/>
      <scheme val="minor"/>
    </font>
    <font>
      <b/>
      <sz val="8"/>
      <color theme="0"/>
      <name val="Calibri"/>
      <family val="2"/>
      <scheme val="minor"/>
    </font>
    <font>
      <sz val="10"/>
      <name val="Arial"/>
      <family val="2"/>
    </font>
    <font>
      <b/>
      <sz val="10"/>
      <name val="Arial"/>
      <family val="2"/>
    </font>
    <font>
      <b/>
      <sz val="12"/>
      <color rgb="FFFF0000"/>
      <name val="Calibri"/>
      <family val="2"/>
      <scheme val="minor"/>
    </font>
    <font>
      <i/>
      <sz val="11"/>
      <color rgb="FFFF0000"/>
      <name val="Calibri"/>
      <family val="2"/>
      <scheme val="minor"/>
    </font>
    <font>
      <sz val="11"/>
      <color rgb="FF00B050"/>
      <name val="Calibri"/>
      <family val="2"/>
      <scheme val="minor"/>
    </font>
    <font>
      <sz val="14"/>
      <name val="Calibri"/>
      <family val="2"/>
      <scheme val="minor"/>
    </font>
    <font>
      <sz val="10"/>
      <color theme="1"/>
      <name val="Arial"/>
      <family val="2"/>
    </font>
    <font>
      <sz val="8"/>
      <name val="Calibri"/>
      <family val="2"/>
      <scheme val="minor"/>
    </font>
    <font>
      <b/>
      <sz val="12"/>
      <color rgb="FF000000"/>
      <name val="Calibri"/>
      <family val="2"/>
    </font>
    <font>
      <sz val="12"/>
      <color rgb="FF000000"/>
      <name val="Calibri"/>
      <family val="2"/>
    </font>
    <font>
      <sz val="11"/>
      <color rgb="FF000000"/>
      <name val="Calibri"/>
      <family val="2"/>
    </font>
    <font>
      <b/>
      <sz val="16"/>
      <color rgb="FFFFFFFF"/>
      <name val="Calibri"/>
      <family val="2"/>
      <scheme val="minor"/>
    </font>
    <font>
      <b/>
      <sz val="11"/>
      <name val="Calibri"/>
      <family val="2"/>
    </font>
    <font>
      <b/>
      <sz val="11"/>
      <color theme="1"/>
      <name val="Aptos"/>
      <family val="2"/>
    </font>
    <font>
      <sz val="11"/>
      <color theme="1"/>
      <name val="Aptos"/>
      <family val="2"/>
    </font>
    <font>
      <sz val="11"/>
      <color theme="1"/>
      <name val="Calibri"/>
      <family val="2"/>
    </font>
    <font>
      <i/>
      <sz val="11"/>
      <color rgb="FFFF0000"/>
      <name val="Calibri"/>
      <family val="2"/>
    </font>
    <font>
      <sz val="11"/>
      <color rgb="FF000000"/>
      <name val="Calibri"/>
      <family val="2"/>
    </font>
    <font>
      <vertAlign val="subscript"/>
      <sz val="11"/>
      <color rgb="FF000000"/>
      <name val="Calibri"/>
      <family val="2"/>
    </font>
    <font>
      <vertAlign val="subscript"/>
      <sz val="11"/>
      <color rgb="FF000000"/>
      <name val="Calibri"/>
      <family val="2"/>
      <scheme val="minor"/>
    </font>
    <font>
      <b/>
      <sz val="14"/>
      <color rgb="FFFFFFFF"/>
      <name val="Calibri"/>
      <family val="2"/>
      <scheme val="minor"/>
    </font>
    <font>
      <b/>
      <vertAlign val="subscript"/>
      <sz val="14"/>
      <color rgb="FFFFFFFF"/>
      <name val="Calibri"/>
      <family val="2"/>
      <scheme val="minor"/>
    </font>
    <font>
      <b/>
      <sz val="16"/>
      <color theme="0"/>
      <name val="Calibri"/>
      <family val="2"/>
      <scheme val="minor"/>
    </font>
    <font>
      <b/>
      <sz val="11"/>
      <color rgb="FF000000"/>
      <name val="Calibri"/>
      <family val="2"/>
    </font>
    <font>
      <b/>
      <vertAlign val="subscript"/>
      <sz val="11"/>
      <color rgb="FF000000"/>
      <name val="Calibri"/>
      <family val="2"/>
    </font>
    <font>
      <sz val="11"/>
      <color rgb="FF000000"/>
      <name val="Calibri"/>
      <family val="2"/>
      <scheme val="minor"/>
    </font>
    <font>
      <b/>
      <sz val="11"/>
      <color rgb="FF000000"/>
      <name val="Aptos"/>
      <family val="2"/>
    </font>
    <font>
      <sz val="8"/>
      <color rgb="FF000000"/>
      <name val="Aptos"/>
      <family val="2"/>
    </font>
    <font>
      <sz val="10"/>
      <color rgb="FFFFC000"/>
      <name val="Arial"/>
      <family val="2"/>
    </font>
  </fonts>
  <fills count="7">
    <fill>
      <patternFill patternType="none"/>
    </fill>
    <fill>
      <patternFill patternType="gray125"/>
    </fill>
    <fill>
      <patternFill patternType="solid">
        <fgColor rgb="FF819CB9"/>
        <bgColor indexed="64"/>
      </patternFill>
    </fill>
    <fill>
      <patternFill patternType="solid">
        <fgColor rgb="FFCCD7DD"/>
        <bgColor indexed="64"/>
      </patternFill>
    </fill>
    <fill>
      <patternFill patternType="solid">
        <fgColor theme="0"/>
        <bgColor indexed="64"/>
      </patternFill>
    </fill>
    <fill>
      <patternFill patternType="solid">
        <fgColor theme="3" tint="0.39997558519241921"/>
        <bgColor indexed="64"/>
      </patternFill>
    </fill>
    <fill>
      <patternFill patternType="solid">
        <fgColor rgb="FFCCD7DD"/>
        <bgColor rgb="FF000000"/>
      </patternFill>
    </fill>
  </fills>
  <borders count="4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auto="1"/>
      </right>
      <top style="hair">
        <color indexed="64"/>
      </top>
      <bottom style="medium">
        <color indexed="64"/>
      </bottom>
      <diagonal/>
    </border>
    <border>
      <left style="thin">
        <color auto="1"/>
      </left>
      <right style="thin">
        <color auto="1"/>
      </right>
      <top style="hair">
        <color indexed="64"/>
      </top>
      <bottom style="medium">
        <color indexed="64"/>
      </bottom>
      <diagonal/>
    </border>
    <border>
      <left style="thin">
        <color auto="1"/>
      </left>
      <right style="medium">
        <color indexed="64"/>
      </right>
      <top style="hair">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hair">
        <color auto="1"/>
      </top>
      <bottom/>
      <diagonal/>
    </border>
    <border>
      <left/>
      <right/>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theme="4" tint="-0.499984740745262"/>
      </bottom>
      <diagonal/>
    </border>
    <border>
      <left/>
      <right/>
      <top style="medium">
        <color indexed="64"/>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theme="4" tint="-0.499984740745262"/>
      </top>
      <bottom/>
      <diagonal/>
    </border>
    <border>
      <left/>
      <right/>
      <top style="thick">
        <color rgb="FF000000"/>
      </top>
      <bottom/>
      <diagonal/>
    </border>
    <border>
      <left style="thin">
        <color rgb="FF000000"/>
      </left>
      <right/>
      <top/>
      <bottom style="medium">
        <color indexed="64"/>
      </bottom>
      <diagonal/>
    </border>
    <border>
      <left style="thin">
        <color rgb="FF000000"/>
      </left>
      <right/>
      <top/>
      <bottom/>
      <diagonal/>
    </border>
    <border>
      <left/>
      <right style="thin">
        <color rgb="FF000000"/>
      </right>
      <top/>
      <bottom style="medium">
        <color indexed="64"/>
      </bottom>
      <diagonal/>
    </border>
  </borders>
  <cellStyleXfs count="6">
    <xf numFmtId="0" fontId="0" fillId="0" borderId="0"/>
    <xf numFmtId="0" fontId="7" fillId="0" borderId="0" applyNumberFormat="0" applyFill="0" applyBorder="0" applyAlignment="0" applyProtection="0"/>
    <xf numFmtId="164" fontId="18" fillId="0" borderId="0" applyFont="0" applyFill="0" applyBorder="0" applyAlignment="0" applyProtection="0"/>
    <xf numFmtId="0" fontId="40" fillId="0" borderId="0"/>
    <xf numFmtId="0" fontId="18" fillId="0" borderId="0"/>
    <xf numFmtId="9" fontId="18" fillId="0" borderId="0" applyFont="0" applyFill="0" applyBorder="0" applyAlignment="0" applyProtection="0"/>
  </cellStyleXfs>
  <cellXfs count="271">
    <xf numFmtId="0" fontId="0" fillId="0" borderId="0" xfId="0"/>
    <xf numFmtId="2" fontId="0" fillId="0" borderId="0" xfId="0" applyNumberFormat="1"/>
    <xf numFmtId="0" fontId="5" fillId="0" borderId="0" xfId="0" applyFont="1" applyAlignment="1">
      <alignment horizontal="right"/>
    </xf>
    <xf numFmtId="0" fontId="0" fillId="0" borderId="0" xfId="0" applyAlignment="1">
      <alignment horizontal="center" vertical="center"/>
    </xf>
    <xf numFmtId="0" fontId="11" fillId="0" borderId="0" xfId="0" applyFont="1" applyAlignment="1">
      <alignment horizontal="right"/>
    </xf>
    <xf numFmtId="0" fontId="0" fillId="0" borderId="0" xfId="0" applyAlignment="1">
      <alignment horizontal="right"/>
    </xf>
    <xf numFmtId="0" fontId="12" fillId="0" borderId="0" xfId="0" applyFont="1"/>
    <xf numFmtId="0" fontId="12" fillId="0" borderId="0" xfId="0" applyFont="1" applyAlignment="1">
      <alignment horizontal="right"/>
    </xf>
    <xf numFmtId="2" fontId="0" fillId="0" borderId="1" xfId="0" applyNumberFormat="1" applyBorder="1"/>
    <xf numFmtId="0" fontId="6" fillId="0" borderId="0" xfId="0" applyFont="1"/>
    <xf numFmtId="0" fontId="14" fillId="0" borderId="0" xfId="0" applyFont="1" applyAlignment="1">
      <alignment horizontal="center" vertical="center"/>
    </xf>
    <xf numFmtId="0" fontId="0" fillId="0" borderId="0" xfId="0" applyAlignment="1">
      <alignment vertical="center"/>
    </xf>
    <xf numFmtId="0" fontId="11" fillId="0" borderId="0" xfId="0" applyFont="1"/>
    <xf numFmtId="3" fontId="0" fillId="0" borderId="0" xfId="0" applyNumberFormat="1"/>
    <xf numFmtId="0" fontId="14" fillId="0" borderId="0" xfId="0" applyFont="1" applyAlignment="1">
      <alignment horizontal="center"/>
    </xf>
    <xf numFmtId="0" fontId="0" fillId="0" borderId="8" xfId="0" applyBorder="1"/>
    <xf numFmtId="0" fontId="14" fillId="0" borderId="0" xfId="0" applyFont="1" applyAlignment="1">
      <alignment wrapText="1"/>
    </xf>
    <xf numFmtId="0" fontId="5" fillId="0" borderId="0" xfId="0" applyFont="1"/>
    <xf numFmtId="3" fontId="0" fillId="0" borderId="9" xfId="0" applyNumberFormat="1" applyBorder="1" applyAlignment="1">
      <alignment vertical="center" wrapText="1"/>
    </xf>
    <xf numFmtId="0" fontId="0" fillId="0" borderId="9" xfId="0" applyBorder="1" applyAlignment="1">
      <alignment horizontal="center" vertical="center"/>
    </xf>
    <xf numFmtId="0" fontId="0" fillId="0" borderId="10" xfId="0" applyBorder="1"/>
    <xf numFmtId="3" fontId="0" fillId="0" borderId="10" xfId="0" applyNumberFormat="1" applyBorder="1" applyAlignment="1">
      <alignment horizontal="center"/>
    </xf>
    <xf numFmtId="0" fontId="0" fillId="0" borderId="10" xfId="0" applyBorder="1" applyAlignment="1">
      <alignment horizontal="center"/>
    </xf>
    <xf numFmtId="2" fontId="0" fillId="0" borderId="10" xfId="0" applyNumberFormat="1" applyBorder="1"/>
    <xf numFmtId="0" fontId="0" fillId="0" borderId="0" xfId="0" applyAlignment="1">
      <alignment horizontal="center"/>
    </xf>
    <xf numFmtId="0" fontId="5" fillId="0" borderId="0" xfId="0" applyFont="1" applyAlignment="1">
      <alignment wrapText="1"/>
    </xf>
    <xf numFmtId="2" fontId="0" fillId="0" borderId="11" xfId="0" applyNumberFormat="1" applyBorder="1"/>
    <xf numFmtId="3" fontId="0" fillId="0" borderId="8" xfId="0" applyNumberFormat="1" applyBorder="1" applyAlignment="1">
      <alignment horizontal="right"/>
    </xf>
    <xf numFmtId="2" fontId="0" fillId="0" borderId="9" xfId="0" applyNumberFormat="1" applyBorder="1"/>
    <xf numFmtId="3" fontId="0" fillId="0" borderId="28" xfId="0" applyNumberFormat="1" applyBorder="1" applyAlignment="1">
      <alignment horizontal="right"/>
    </xf>
    <xf numFmtId="3" fontId="0" fillId="0" borderId="9" xfId="0" applyNumberFormat="1" applyBorder="1" applyAlignment="1">
      <alignment horizontal="right"/>
    </xf>
    <xf numFmtId="3" fontId="0" fillId="0" borderId="11" xfId="0" applyNumberFormat="1" applyBorder="1" applyAlignment="1">
      <alignment horizontal="right"/>
    </xf>
    <xf numFmtId="3" fontId="8" fillId="0" borderId="0" xfId="0" applyNumberFormat="1" applyFont="1"/>
    <xf numFmtId="0" fontId="8" fillId="0" borderId="0" xfId="0" applyFont="1"/>
    <xf numFmtId="0" fontId="14" fillId="0" borderId="0" xfId="0" applyFont="1" applyAlignment="1">
      <alignment horizontal="left" vertical="center"/>
    </xf>
    <xf numFmtId="0" fontId="3" fillId="0" borderId="0" xfId="0" applyFont="1"/>
    <xf numFmtId="0" fontId="12" fillId="0" borderId="0" xfId="0" applyFont="1" applyAlignment="1">
      <alignment horizontal="center" vertical="center"/>
    </xf>
    <xf numFmtId="0" fontId="7" fillId="0" borderId="0" xfId="1" applyProtection="1"/>
    <xf numFmtId="0" fontId="0" fillId="0" borderId="19" xfId="0" applyBorder="1" applyAlignment="1">
      <alignment horizontal="center"/>
    </xf>
    <xf numFmtId="0" fontId="0" fillId="0" borderId="20" xfId="0" applyBorder="1" applyAlignment="1">
      <alignment horizontal="center"/>
    </xf>
    <xf numFmtId="0" fontId="0" fillId="0" borderId="18" xfId="0" applyBorder="1"/>
    <xf numFmtId="3" fontId="0" fillId="0" borderId="5" xfId="0" applyNumberFormat="1" applyBorder="1"/>
    <xf numFmtId="3" fontId="0" fillId="0" borderId="6" xfId="0" applyNumberFormat="1" applyBorder="1"/>
    <xf numFmtId="0" fontId="0" fillId="0" borderId="3" xfId="0" applyBorder="1"/>
    <xf numFmtId="3" fontId="0" fillId="0" borderId="2" xfId="0" applyNumberFormat="1" applyBorder="1"/>
    <xf numFmtId="3" fontId="0" fillId="0" borderId="1" xfId="0" applyNumberFormat="1" applyBorder="1"/>
    <xf numFmtId="0" fontId="0" fillId="0" borderId="4" xfId="0" applyBorder="1"/>
    <xf numFmtId="0" fontId="14" fillId="0" borderId="0" xfId="0" applyFont="1" applyAlignment="1">
      <alignment horizontal="left"/>
    </xf>
    <xf numFmtId="0" fontId="0" fillId="0" borderId="9" xfId="0" applyBorder="1" applyProtection="1">
      <protection locked="0"/>
    </xf>
    <xf numFmtId="0" fontId="0" fillId="0" borderId="0" xfId="0" applyAlignment="1">
      <alignment horizontal="left" vertical="top" wrapText="1"/>
    </xf>
    <xf numFmtId="0" fontId="0" fillId="0" borderId="0" xfId="0" applyAlignment="1">
      <alignment horizontal="left" wrapText="1"/>
    </xf>
    <xf numFmtId="3" fontId="0" fillId="0" borderId="0" xfId="0" applyNumberFormat="1" applyAlignment="1">
      <alignment horizontal="right"/>
    </xf>
    <xf numFmtId="0" fontId="14" fillId="0" borderId="0" xfId="0" applyFont="1" applyAlignment="1" applyProtection="1">
      <alignment horizontal="center" vertical="center"/>
      <protection locked="0"/>
    </xf>
    <xf numFmtId="0" fontId="17" fillId="0" borderId="0" xfId="0" applyFont="1" applyAlignment="1">
      <alignment wrapText="1"/>
    </xf>
    <xf numFmtId="0" fontId="0" fillId="2" borderId="1" xfId="0" applyFill="1" applyBorder="1"/>
    <xf numFmtId="0" fontId="24" fillId="2" borderId="0" xfId="0" applyFont="1" applyFill="1"/>
    <xf numFmtId="0" fontId="23" fillId="2" borderId="0" xfId="0" applyFont="1" applyFill="1"/>
    <xf numFmtId="165" fontId="23" fillId="2" borderId="0" xfId="0" applyNumberFormat="1" applyFont="1" applyFill="1"/>
    <xf numFmtId="0" fontId="25" fillId="2" borderId="0" xfId="0" applyFont="1" applyFill="1" applyAlignment="1">
      <alignment horizontal="right"/>
    </xf>
    <xf numFmtId="0" fontId="23" fillId="2" borderId="0" xfId="0" applyFont="1" applyFill="1" applyAlignment="1">
      <alignment horizontal="right"/>
    </xf>
    <xf numFmtId="0" fontId="23" fillId="2" borderId="0" xfId="0" applyFont="1" applyFill="1" applyAlignment="1" applyProtection="1">
      <alignment horizontal="center" vertical="center"/>
      <protection locked="0"/>
    </xf>
    <xf numFmtId="0" fontId="22" fillId="2" borderId="0" xfId="0" applyFont="1" applyFill="1" applyAlignment="1">
      <alignment horizontal="left" vertical="center"/>
    </xf>
    <xf numFmtId="2" fontId="25" fillId="2" borderId="0" xfId="0" applyNumberFormat="1" applyFont="1" applyFill="1"/>
    <xf numFmtId="0" fontId="21" fillId="3" borderId="1" xfId="0" applyFont="1" applyFill="1" applyBorder="1"/>
    <xf numFmtId="165" fontId="0" fillId="3" borderId="1" xfId="0" applyNumberFormat="1" applyFill="1" applyBorder="1" applyProtection="1">
      <protection locked="0"/>
    </xf>
    <xf numFmtId="3" fontId="12" fillId="0" borderId="8" xfId="0" applyNumberFormat="1" applyFont="1" applyBorder="1"/>
    <xf numFmtId="0" fontId="12" fillId="0" borderId="8" xfId="0" applyFont="1" applyBorder="1"/>
    <xf numFmtId="0" fontId="27" fillId="0" borderId="8" xfId="0" applyFont="1" applyBorder="1" applyAlignment="1">
      <alignment horizontal="left" vertical="top" wrapText="1"/>
    </xf>
    <xf numFmtId="0" fontId="12" fillId="0" borderId="8" xfId="0" applyFont="1" applyBorder="1" applyAlignment="1">
      <alignment horizontal="center"/>
    </xf>
    <xf numFmtId="0" fontId="27" fillId="0" borderId="8" xfId="0" applyFont="1" applyBorder="1" applyAlignment="1">
      <alignment horizontal="left" wrapText="1"/>
    </xf>
    <xf numFmtId="0" fontId="12" fillId="0" borderId="9" xfId="0" applyFont="1" applyBorder="1" applyAlignment="1">
      <alignment vertical="center"/>
    </xf>
    <xf numFmtId="2" fontId="0" fillId="0" borderId="0" xfId="0" applyNumberFormat="1" applyAlignment="1">
      <alignment horizontal="center"/>
    </xf>
    <xf numFmtId="0" fontId="0" fillId="0" borderId="0" xfId="0" applyAlignment="1">
      <alignment horizontal="left"/>
    </xf>
    <xf numFmtId="3" fontId="8" fillId="0" borderId="0" xfId="0" applyNumberFormat="1" applyFont="1" applyAlignment="1">
      <alignment horizontal="right"/>
    </xf>
    <xf numFmtId="1" fontId="0" fillId="0" borderId="0" xfId="0" applyNumberFormat="1"/>
    <xf numFmtId="0" fontId="29" fillId="0" borderId="0" xfId="0" applyFont="1" applyAlignment="1">
      <alignment horizontal="left" vertical="top" wrapText="1"/>
    </xf>
    <xf numFmtId="0" fontId="29" fillId="0" borderId="0" xfId="0" applyFont="1" applyAlignment="1">
      <alignment horizontal="left"/>
    </xf>
    <xf numFmtId="0" fontId="29" fillId="0" borderId="0" xfId="0" applyFont="1" applyAlignment="1">
      <alignment horizontal="right"/>
    </xf>
    <xf numFmtId="168" fontId="29" fillId="0" borderId="0" xfId="0" applyNumberFormat="1" applyFont="1" applyAlignment="1">
      <alignment horizontal="left"/>
    </xf>
    <xf numFmtId="168" fontId="29" fillId="0" borderId="0" xfId="0" applyNumberFormat="1" applyFont="1"/>
    <xf numFmtId="165" fontId="3" fillId="0" borderId="0" xfId="0" applyNumberFormat="1" applyFont="1" applyProtection="1">
      <protection locked="0"/>
    </xf>
    <xf numFmtId="0" fontId="29" fillId="0" borderId="0" xfId="0" applyFont="1" applyAlignment="1">
      <alignment horizontal="right" vertical="center"/>
    </xf>
    <xf numFmtId="167" fontId="26" fillId="2" borderId="36" xfId="2" applyNumberFormat="1" applyFont="1" applyFill="1" applyBorder="1" applyAlignment="1" applyProtection="1">
      <alignment horizontal="right" vertical="center"/>
    </xf>
    <xf numFmtId="0" fontId="26" fillId="2" borderId="36" xfId="0" applyFont="1" applyFill="1" applyBorder="1" applyAlignment="1">
      <alignment horizontal="left" vertical="center"/>
    </xf>
    <xf numFmtId="2" fontId="0" fillId="0" borderId="6" xfId="0" applyNumberFormat="1" applyBorder="1"/>
    <xf numFmtId="3" fontId="0" fillId="0" borderId="6" xfId="0" applyNumberFormat="1" applyBorder="1" applyAlignment="1">
      <alignment horizontal="right"/>
    </xf>
    <xf numFmtId="3" fontId="0" fillId="0" borderId="38" xfId="0" applyNumberFormat="1" applyBorder="1" applyAlignment="1">
      <alignment horizontal="right"/>
    </xf>
    <xf numFmtId="3" fontId="0" fillId="0" borderId="37" xfId="0" applyNumberFormat="1" applyBorder="1" applyAlignment="1">
      <alignment horizontal="right"/>
    </xf>
    <xf numFmtId="165" fontId="8" fillId="0" borderId="0" xfId="0" applyNumberFormat="1" applyFont="1"/>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2" fontId="0" fillId="0" borderId="37" xfId="0" applyNumberFormat="1" applyBorder="1"/>
    <xf numFmtId="0" fontId="30" fillId="4" borderId="27" xfId="0" applyFont="1" applyFill="1" applyBorder="1" applyAlignment="1">
      <alignment horizontal="left" vertical="center"/>
    </xf>
    <xf numFmtId="0" fontId="32" fillId="0" borderId="10" xfId="0" applyFont="1" applyBorder="1"/>
    <xf numFmtId="165" fontId="0" fillId="0" borderId="0" xfId="0" applyNumberFormat="1"/>
    <xf numFmtId="0" fontId="0" fillId="0" borderId="8" xfId="0" applyBorder="1" applyAlignment="1">
      <alignment horizontal="center" vertical="center"/>
    </xf>
    <xf numFmtId="0" fontId="0" fillId="0" borderId="8" xfId="0" applyBorder="1" applyAlignment="1">
      <alignment vertical="center" wrapText="1"/>
    </xf>
    <xf numFmtId="0" fontId="5" fillId="0" borderId="8" xfId="0" applyFont="1" applyBorder="1"/>
    <xf numFmtId="0" fontId="9" fillId="0" borderId="10" xfId="0" applyFont="1" applyBorder="1"/>
    <xf numFmtId="0" fontId="0" fillId="0" borderId="9" xfId="0" applyBorder="1"/>
    <xf numFmtId="0" fontId="0" fillId="0" borderId="9" xfId="0" applyBorder="1" applyAlignment="1">
      <alignment horizontal="right"/>
    </xf>
    <xf numFmtId="0" fontId="5" fillId="0" borderId="9" xfId="0" applyFont="1" applyBorder="1"/>
    <xf numFmtId="0" fontId="0" fillId="0" borderId="8" xfId="0" applyBorder="1" applyAlignment="1">
      <alignment horizontal="right"/>
    </xf>
    <xf numFmtId="0" fontId="33" fillId="0" borderId="0" xfId="0" applyFont="1"/>
    <xf numFmtId="0" fontId="0" fillId="0" borderId="38" xfId="0" applyBorder="1"/>
    <xf numFmtId="0" fontId="0" fillId="0" borderId="6" xfId="0" applyBorder="1"/>
    <xf numFmtId="165" fontId="0" fillId="0" borderId="37" xfId="0" applyNumberFormat="1" applyBorder="1"/>
    <xf numFmtId="0" fontId="0" fillId="0" borderId="31" xfId="0" applyBorder="1"/>
    <xf numFmtId="0" fontId="0" fillId="0" borderId="32" xfId="0" applyBorder="1"/>
    <xf numFmtId="0" fontId="9" fillId="0" borderId="1" xfId="0" applyFont="1" applyBorder="1"/>
    <xf numFmtId="0" fontId="5" fillId="0" borderId="0" xfId="0" applyFont="1" applyAlignment="1">
      <alignment vertical="center" wrapText="1"/>
    </xf>
    <xf numFmtId="0" fontId="9" fillId="0" borderId="6" xfId="0" applyFont="1" applyBorder="1" applyAlignment="1">
      <alignment wrapText="1"/>
    </xf>
    <xf numFmtId="0" fontId="5" fillId="0" borderId="2" xfId="0" applyFont="1" applyBorder="1"/>
    <xf numFmtId="2" fontId="8" fillId="0" borderId="0" xfId="0" applyNumberFormat="1" applyFont="1"/>
    <xf numFmtId="0" fontId="0" fillId="0" borderId="8"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0" xfId="0" applyAlignment="1" applyProtection="1">
      <alignment horizontal="center" vertical="center"/>
      <protection locked="0"/>
    </xf>
    <xf numFmtId="0" fontId="0" fillId="0" borderId="37" xfId="0" applyBorder="1" applyProtection="1">
      <protection locked="0"/>
    </xf>
    <xf numFmtId="0" fontId="0" fillId="0" borderId="0" xfId="0" applyAlignment="1">
      <alignment vertical="top"/>
    </xf>
    <xf numFmtId="165" fontId="12" fillId="0" borderId="0" xfId="0" applyNumberFormat="1" applyFont="1" applyAlignment="1">
      <alignment vertical="center"/>
    </xf>
    <xf numFmtId="0" fontId="12" fillId="0" borderId="0" xfId="0" applyFont="1" applyAlignment="1">
      <alignment vertical="center"/>
    </xf>
    <xf numFmtId="0" fontId="14" fillId="0" borderId="1" xfId="0" applyFont="1" applyBorder="1" applyAlignment="1">
      <alignment horizontal="center" vertical="center"/>
    </xf>
    <xf numFmtId="0" fontId="14" fillId="0" borderId="0" xfId="0" applyFont="1" applyAlignment="1">
      <alignment vertical="center" wrapText="1"/>
    </xf>
    <xf numFmtId="0" fontId="8" fillId="0" borderId="0" xfId="0" applyFont="1" applyAlignment="1">
      <alignment horizontal="right"/>
    </xf>
    <xf numFmtId="0" fontId="8" fillId="0" borderId="0" xfId="0" applyFont="1" applyAlignment="1">
      <alignment horizontal="left"/>
    </xf>
    <xf numFmtId="2" fontId="0" fillId="0" borderId="0" xfId="0" applyNumberFormat="1" applyAlignment="1">
      <alignment vertical="center"/>
    </xf>
    <xf numFmtId="0" fontId="8" fillId="0" borderId="0" xfId="0" applyFont="1" applyAlignment="1">
      <alignment vertical="center"/>
    </xf>
    <xf numFmtId="0" fontId="36" fillId="0" borderId="0" xfId="0" applyFont="1" applyAlignment="1">
      <alignment vertical="center"/>
    </xf>
    <xf numFmtId="0" fontId="36" fillId="0" borderId="0" xfId="0" applyFont="1"/>
    <xf numFmtId="0" fontId="36" fillId="0" borderId="0" xfId="0" applyFont="1" applyAlignment="1">
      <alignment horizontal="center" vertical="center"/>
    </xf>
    <xf numFmtId="3" fontId="36" fillId="3" borderId="30" xfId="0" applyNumberFormat="1" applyFont="1" applyFill="1" applyBorder="1" applyAlignment="1" applyProtection="1">
      <alignment horizontal="left" vertical="center"/>
      <protection locked="0"/>
    </xf>
    <xf numFmtId="3" fontId="36" fillId="3" borderId="0" xfId="0" applyNumberFormat="1" applyFont="1" applyFill="1" applyAlignment="1" applyProtection="1">
      <alignment horizontal="left" vertical="center"/>
      <protection locked="0"/>
    </xf>
    <xf numFmtId="3" fontId="36" fillId="3" borderId="25" xfId="0" applyNumberFormat="1" applyFont="1" applyFill="1" applyBorder="1" applyAlignment="1" applyProtection="1">
      <alignment horizontal="left" vertical="center"/>
      <protection locked="0"/>
    </xf>
    <xf numFmtId="3" fontId="36" fillId="3" borderId="24" xfId="0" applyNumberFormat="1" applyFont="1" applyFill="1" applyBorder="1" applyAlignment="1" applyProtection="1">
      <alignment horizontal="left" vertical="center"/>
      <protection locked="0"/>
    </xf>
    <xf numFmtId="3" fontId="36" fillId="3" borderId="7" xfId="0" applyNumberFormat="1" applyFont="1" applyFill="1" applyBorder="1" applyAlignment="1" applyProtection="1">
      <alignment horizontal="left" vertical="center"/>
      <protection locked="0"/>
    </xf>
    <xf numFmtId="3" fontId="36" fillId="3" borderId="5" xfId="0" applyNumberFormat="1" applyFont="1" applyFill="1" applyBorder="1" applyAlignment="1" applyProtection="1">
      <alignment horizontal="left" vertical="center"/>
      <protection locked="0"/>
    </xf>
    <xf numFmtId="2" fontId="37" fillId="2" borderId="0" xfId="0" applyNumberFormat="1" applyFont="1" applyFill="1"/>
    <xf numFmtId="0" fontId="4" fillId="0" borderId="0" xfId="0" applyFont="1"/>
    <xf numFmtId="0" fontId="0" fillId="0" borderId="0" xfId="0" applyAlignment="1">
      <alignment wrapText="1"/>
    </xf>
    <xf numFmtId="0" fontId="41" fillId="0" borderId="0" xfId="3" applyFont="1"/>
    <xf numFmtId="0" fontId="40" fillId="0" borderId="0" xfId="3"/>
    <xf numFmtId="14" fontId="40" fillId="0" borderId="0" xfId="3" applyNumberFormat="1"/>
    <xf numFmtId="0" fontId="40" fillId="0" borderId="0" xfId="3" applyAlignment="1">
      <alignment wrapText="1"/>
    </xf>
    <xf numFmtId="3" fontId="42" fillId="4" borderId="26" xfId="0" applyNumberFormat="1" applyFont="1" applyFill="1" applyBorder="1" applyAlignment="1">
      <alignment horizontal="right" vertical="center"/>
    </xf>
    <xf numFmtId="166" fontId="42" fillId="4" borderId="26" xfId="0" applyNumberFormat="1" applyFont="1" applyFill="1" applyBorder="1" applyAlignment="1">
      <alignment horizontal="right" vertical="center"/>
    </xf>
    <xf numFmtId="4" fontId="12" fillId="0" borderId="0" xfId="0" applyNumberFormat="1" applyFont="1" applyAlignment="1">
      <alignment vertical="center"/>
    </xf>
    <xf numFmtId="3" fontId="28" fillId="0" borderId="0" xfId="0" applyNumberFormat="1" applyFont="1" applyAlignment="1">
      <alignment vertical="top"/>
    </xf>
    <xf numFmtId="3" fontId="0" fillId="0" borderId="25" xfId="0" applyNumberFormat="1" applyBorder="1" applyAlignment="1">
      <alignment horizontal="right"/>
    </xf>
    <xf numFmtId="0" fontId="13" fillId="0" borderId="1" xfId="0" applyFont="1" applyBorder="1" applyAlignment="1">
      <alignment horizontal="right" vertical="center"/>
    </xf>
    <xf numFmtId="3" fontId="14" fillId="0" borderId="1" xfId="0" applyNumberFormat="1" applyFont="1" applyBorder="1" applyAlignment="1">
      <alignment horizontal="center" vertical="center"/>
    </xf>
    <xf numFmtId="0" fontId="4" fillId="0" borderId="0" xfId="0" applyFont="1" applyAlignment="1">
      <alignment vertical="top"/>
    </xf>
    <xf numFmtId="0" fontId="0" fillId="0" borderId="8" xfId="0" applyBorder="1" applyProtection="1">
      <protection locked="0"/>
    </xf>
    <xf numFmtId="3" fontId="0" fillId="3" borderId="8" xfId="0" applyNumberFormat="1" applyFill="1" applyBorder="1" applyProtection="1">
      <protection locked="0"/>
    </xf>
    <xf numFmtId="2" fontId="0" fillId="3" borderId="8" xfId="0" applyNumberFormat="1" applyFill="1" applyBorder="1" applyProtection="1">
      <protection locked="0"/>
    </xf>
    <xf numFmtId="2" fontId="0" fillId="0" borderId="8" xfId="0" applyNumberFormat="1" applyBorder="1"/>
    <xf numFmtId="4" fontId="0" fillId="0" borderId="11" xfId="0" applyNumberFormat="1" applyBorder="1"/>
    <xf numFmtId="2" fontId="0" fillId="0" borderId="38" xfId="0" applyNumberFormat="1" applyBorder="1"/>
    <xf numFmtId="0" fontId="11" fillId="3" borderId="6" xfId="0" applyFont="1" applyFill="1" applyBorder="1" applyProtection="1">
      <protection locked="0"/>
    </xf>
    <xf numFmtId="0" fontId="0" fillId="0" borderId="10" xfId="0" applyBorder="1" applyAlignment="1">
      <alignment horizontal="right"/>
    </xf>
    <xf numFmtId="14" fontId="44" fillId="0" borderId="0" xfId="0" applyNumberFormat="1" applyFont="1" applyAlignment="1">
      <alignment horizontal="center" vertical="center"/>
    </xf>
    <xf numFmtId="0" fontId="11" fillId="3" borderId="9" xfId="0" applyFont="1" applyFill="1" applyBorder="1" applyProtection="1">
      <protection locked="0"/>
    </xf>
    <xf numFmtId="0" fontId="11" fillId="0" borderId="0" xfId="0" applyFont="1" applyAlignment="1">
      <alignment horizontal="left" wrapText="1"/>
    </xf>
    <xf numFmtId="0" fontId="11" fillId="0" borderId="0" xfId="0" applyFont="1" applyAlignment="1">
      <alignment horizontal="center" vertical="center"/>
    </xf>
    <xf numFmtId="0" fontId="45" fillId="0" borderId="0" xfId="0" applyFont="1" applyAlignment="1">
      <alignment vertical="center"/>
    </xf>
    <xf numFmtId="0" fontId="9" fillId="0" borderId="0" xfId="0" applyFont="1" applyAlignment="1">
      <alignment vertical="top"/>
    </xf>
    <xf numFmtId="2" fontId="12" fillId="0" borderId="1" xfId="0" applyNumberFormat="1" applyFont="1" applyBorder="1"/>
    <xf numFmtId="3" fontId="12" fillId="0" borderId="1" xfId="0" applyNumberFormat="1" applyFont="1" applyBorder="1"/>
    <xf numFmtId="0" fontId="40" fillId="0" borderId="40" xfId="3" applyBorder="1"/>
    <xf numFmtId="14" fontId="40" fillId="0" borderId="40" xfId="3" applyNumberFormat="1" applyBorder="1"/>
    <xf numFmtId="0" fontId="40" fillId="0" borderId="40" xfId="3" applyBorder="1" applyAlignment="1">
      <alignment wrapText="1"/>
    </xf>
    <xf numFmtId="0" fontId="14" fillId="0" borderId="25" xfId="0" applyFont="1" applyBorder="1" applyAlignment="1">
      <alignment horizontal="center" textRotation="90" wrapText="1"/>
    </xf>
    <xf numFmtId="0" fontId="46" fillId="0" borderId="40" xfId="3" applyFont="1" applyBorder="1"/>
    <xf numFmtId="0" fontId="46" fillId="0" borderId="40" xfId="3" applyFont="1" applyBorder="1" applyAlignment="1">
      <alignment wrapText="1"/>
    </xf>
    <xf numFmtId="2" fontId="0" fillId="3" borderId="9" xfId="0" applyNumberFormat="1" applyFill="1" applyBorder="1" applyProtection="1">
      <protection locked="0"/>
    </xf>
    <xf numFmtId="2" fontId="0" fillId="3" borderId="6" xfId="0" applyNumberFormat="1" applyFill="1" applyBorder="1" applyProtection="1">
      <protection locked="0"/>
    </xf>
    <xf numFmtId="0" fontId="14" fillId="0" borderId="0" xfId="0" applyFont="1" applyAlignment="1">
      <alignment horizontal="center" textRotation="90" wrapText="1"/>
    </xf>
    <xf numFmtId="0" fontId="20" fillId="0" borderId="0" xfId="0" applyFont="1" applyAlignment="1" applyProtection="1">
      <alignment vertical="center" wrapText="1"/>
      <protection hidden="1"/>
    </xf>
    <xf numFmtId="0" fontId="53" fillId="0" borderId="0" xfId="0" applyFont="1"/>
    <xf numFmtId="0" fontId="54" fillId="0" borderId="0" xfId="0" applyFont="1" applyAlignment="1">
      <alignment horizontal="left" vertical="center" indent="1"/>
    </xf>
    <xf numFmtId="166" fontId="42" fillId="0" borderId="0" xfId="0" applyNumberFormat="1" applyFont="1" applyAlignment="1">
      <alignment horizontal="right" vertical="center"/>
    </xf>
    <xf numFmtId="0" fontId="30" fillId="0" borderId="0" xfId="0" applyFont="1" applyAlignment="1">
      <alignment horizontal="left" vertical="center"/>
    </xf>
    <xf numFmtId="2" fontId="37" fillId="0" borderId="0" xfId="0" applyNumberFormat="1" applyFont="1"/>
    <xf numFmtId="0" fontId="23" fillId="0" borderId="0" xfId="0" applyFont="1"/>
    <xf numFmtId="0" fontId="23" fillId="0" borderId="0" xfId="0" applyFont="1" applyAlignment="1">
      <alignment horizontal="right"/>
    </xf>
    <xf numFmtId="0" fontId="23" fillId="0" borderId="0" xfId="0" applyFont="1" applyAlignment="1" applyProtection="1">
      <alignment horizontal="center" vertical="center"/>
      <protection locked="0"/>
    </xf>
    <xf numFmtId="0" fontId="11" fillId="0" borderId="0" xfId="0" applyFont="1" applyAlignment="1">
      <alignment horizontal="left"/>
    </xf>
    <xf numFmtId="0" fontId="0" fillId="0" borderId="0" xfId="0" applyAlignment="1" applyProtection="1">
      <alignment horizontal="left" vertical="top"/>
      <protection locked="0"/>
    </xf>
    <xf numFmtId="0" fontId="37" fillId="2" borderId="0" xfId="0" applyFont="1" applyFill="1" applyAlignment="1">
      <alignment horizontal="center" vertical="center"/>
    </xf>
    <xf numFmtId="0" fontId="55" fillId="0" borderId="0" xfId="0" applyFont="1"/>
    <xf numFmtId="10" fontId="56" fillId="0" borderId="0" xfId="0" applyNumberFormat="1" applyFont="1" applyAlignment="1">
      <alignment horizontal="left"/>
    </xf>
    <xf numFmtId="0" fontId="57" fillId="6" borderId="8" xfId="0" applyFont="1" applyFill="1" applyBorder="1"/>
    <xf numFmtId="10" fontId="42" fillId="4" borderId="26" xfId="5" applyNumberFormat="1" applyFont="1" applyFill="1" applyBorder="1" applyAlignment="1">
      <alignment horizontal="right" vertical="center"/>
    </xf>
    <xf numFmtId="4" fontId="43" fillId="0" borderId="0" xfId="0" applyNumberFormat="1" applyFont="1" applyAlignment="1">
      <alignment horizontal="left"/>
    </xf>
    <xf numFmtId="0" fontId="0" fillId="2" borderId="1" xfId="0" applyFill="1" applyBorder="1" applyAlignment="1">
      <alignment wrapText="1"/>
    </xf>
    <xf numFmtId="2" fontId="14" fillId="0" borderId="0" xfId="0" applyNumberFormat="1" applyFont="1" applyAlignment="1" applyProtection="1">
      <alignment horizontal="center" vertical="center"/>
      <protection locked="0"/>
    </xf>
    <xf numFmtId="0" fontId="27" fillId="0" borderId="8" xfId="0" applyFont="1" applyBorder="1" applyAlignment="1">
      <alignment wrapText="1"/>
    </xf>
    <xf numFmtId="0" fontId="0" fillId="0" borderId="42" xfId="0" applyBorder="1"/>
    <xf numFmtId="14" fontId="40" fillId="0" borderId="0" xfId="3" applyNumberFormat="1" applyAlignment="1">
      <alignment horizontal="right" wrapText="1"/>
    </xf>
    <xf numFmtId="2" fontId="5" fillId="0" borderId="8" xfId="0" applyNumberFormat="1" applyFont="1" applyBorder="1" applyAlignment="1">
      <alignment horizontal="center"/>
    </xf>
    <xf numFmtId="1" fontId="5" fillId="0" borderId="1" xfId="0" applyNumberFormat="1" applyFont="1" applyBorder="1" applyAlignment="1">
      <alignment horizontal="left"/>
    </xf>
    <xf numFmtId="0" fontId="5" fillId="0" borderId="11" xfId="0" applyFont="1" applyBorder="1"/>
    <xf numFmtId="2" fontId="5" fillId="0" borderId="11" xfId="0" applyNumberFormat="1" applyFont="1" applyBorder="1" applyAlignment="1">
      <alignment horizontal="center"/>
    </xf>
    <xf numFmtId="2" fontId="5" fillId="0" borderId="9" xfId="0" applyNumberFormat="1" applyFont="1" applyBorder="1" applyAlignment="1">
      <alignment horizontal="center"/>
    </xf>
    <xf numFmtId="2" fontId="5" fillId="0" borderId="9" xfId="0" quotePrefix="1" applyNumberFormat="1" applyFont="1" applyBorder="1" applyAlignment="1">
      <alignment horizontal="center"/>
    </xf>
    <xf numFmtId="0" fontId="5" fillId="0" borderId="10" xfId="0" applyFont="1" applyBorder="1"/>
    <xf numFmtId="2" fontId="5" fillId="0" borderId="10" xfId="0" applyNumberFormat="1" applyFont="1" applyBorder="1" applyAlignment="1">
      <alignment horizontal="center"/>
    </xf>
    <xf numFmtId="0" fontId="5" fillId="0" borderId="1" xfId="0" applyFont="1" applyBorder="1" applyAlignment="1">
      <alignment horizontal="left"/>
    </xf>
    <xf numFmtId="2" fontId="5" fillId="0" borderId="1" xfId="0" applyNumberFormat="1" applyFont="1" applyBorder="1" applyAlignment="1">
      <alignment horizontal="center"/>
    </xf>
    <xf numFmtId="0" fontId="5" fillId="0" borderId="1" xfId="0" applyFont="1" applyBorder="1" applyAlignment="1">
      <alignment horizontal="center"/>
    </xf>
    <xf numFmtId="0" fontId="68" fillId="0" borderId="0" xfId="3" applyFont="1" applyAlignment="1">
      <alignment wrapText="1"/>
    </xf>
    <xf numFmtId="0" fontId="46" fillId="0" borderId="0" xfId="3" applyFont="1" applyAlignment="1">
      <alignment wrapText="1"/>
    </xf>
    <xf numFmtId="0" fontId="0" fillId="2" borderId="1" xfId="0" applyFill="1" applyBorder="1" applyProtection="1">
      <protection locked="0"/>
    </xf>
    <xf numFmtId="0" fontId="11" fillId="3" borderId="1" xfId="0" applyFont="1" applyFill="1" applyBorder="1" applyProtection="1">
      <protection locked="0"/>
    </xf>
    <xf numFmtId="0" fontId="0" fillId="0" borderId="10" xfId="0" applyBorder="1" applyAlignment="1">
      <alignment horizontal="center" vertical="center"/>
    </xf>
    <xf numFmtId="0" fontId="0" fillId="0" borderId="0" xfId="0" applyProtection="1">
      <protection locked="0"/>
    </xf>
    <xf numFmtId="4" fontId="11" fillId="3" borderId="1" xfId="0" applyNumberFormat="1" applyFont="1" applyFill="1" applyBorder="1" applyProtection="1">
      <protection locked="0"/>
    </xf>
    <xf numFmtId="0" fontId="11" fillId="3" borderId="1" xfId="0" applyFont="1" applyFill="1" applyBorder="1" applyAlignment="1" applyProtection="1">
      <alignment horizontal="right"/>
      <protection locked="0"/>
    </xf>
    <xf numFmtId="0" fontId="0" fillId="0" borderId="0" xfId="0" applyAlignment="1">
      <alignment horizontal="left" vertical="top" wrapText="1"/>
    </xf>
    <xf numFmtId="0" fontId="1" fillId="0" borderId="0" xfId="0" applyFont="1" applyAlignment="1">
      <alignment horizontal="left" vertical="top"/>
    </xf>
    <xf numFmtId="0" fontId="0" fillId="0" borderId="35" xfId="0" applyBorder="1" applyAlignment="1">
      <alignment horizontal="center" vertical="center"/>
    </xf>
    <xf numFmtId="0" fontId="47" fillId="0" borderId="39" xfId="0" applyFont="1" applyBorder="1" applyAlignment="1">
      <alignment horizontal="right" vertical="center"/>
    </xf>
    <xf numFmtId="0" fontId="47" fillId="0" borderId="0" xfId="0" applyFont="1" applyAlignment="1">
      <alignment horizontal="right" vertical="center"/>
    </xf>
    <xf numFmtId="0" fontId="14" fillId="0" borderId="25" xfId="0" applyFont="1" applyBorder="1" applyAlignment="1">
      <alignment horizontal="center" textRotation="90" wrapText="1"/>
    </xf>
    <xf numFmtId="0" fontId="37" fillId="2" borderId="0" xfId="0" applyFont="1" applyFill="1" applyAlignment="1">
      <alignment horizontal="center"/>
    </xf>
    <xf numFmtId="0" fontId="20" fillId="5" borderId="0" xfId="0" applyFont="1" applyFill="1" applyAlignment="1" applyProtection="1">
      <alignment horizontal="center" vertical="center" wrapText="1"/>
      <protection hidden="1"/>
    </xf>
    <xf numFmtId="0" fontId="19" fillId="0" borderId="0" xfId="0" applyFont="1" applyAlignment="1">
      <alignment horizontal="center" wrapText="1"/>
    </xf>
    <xf numFmtId="0" fontId="37" fillId="2" borderId="0" xfId="0" applyFont="1" applyFill="1" applyAlignment="1">
      <alignment horizontal="right" vertical="center" wrapText="1"/>
    </xf>
    <xf numFmtId="0" fontId="37" fillId="2" borderId="34" xfId="0" applyFont="1" applyFill="1" applyBorder="1" applyAlignment="1">
      <alignment horizontal="right" vertical="center" wrapText="1"/>
    </xf>
    <xf numFmtId="0" fontId="37" fillId="2" borderId="33" xfId="0" applyFont="1" applyFill="1" applyBorder="1" applyAlignment="1">
      <alignment horizontal="left" vertical="center" wrapText="1"/>
    </xf>
    <xf numFmtId="0" fontId="39" fillId="2" borderId="0" xfId="0" applyFont="1" applyFill="1" applyAlignment="1">
      <alignment horizontal="left" vertical="center" wrapText="1"/>
    </xf>
    <xf numFmtId="0" fontId="45" fillId="3" borderId="21" xfId="0" applyFont="1" applyFill="1" applyBorder="1" applyAlignment="1" applyProtection="1">
      <alignment horizontal="left" vertical="center"/>
      <protection locked="0"/>
    </xf>
    <xf numFmtId="1" fontId="45" fillId="3" borderId="22" xfId="0" applyNumberFormat="1" applyFont="1" applyFill="1" applyBorder="1" applyAlignment="1" applyProtection="1">
      <alignment horizontal="left" vertical="center"/>
      <protection locked="0"/>
    </xf>
    <xf numFmtId="1" fontId="45" fillId="3" borderId="23" xfId="0" applyNumberFormat="1" applyFont="1" applyFill="1" applyBorder="1" applyAlignment="1" applyProtection="1">
      <alignment horizontal="left" vertical="center"/>
      <protection locked="0"/>
    </xf>
    <xf numFmtId="0" fontId="0" fillId="0" borderId="0" xfId="0" applyAlignment="1">
      <alignment horizontal="left" vertical="top"/>
    </xf>
    <xf numFmtId="0" fontId="0" fillId="0" borderId="0" xfId="0"/>
    <xf numFmtId="0" fontId="0" fillId="0" borderId="0" xfId="0" applyAlignment="1">
      <alignment horizontal="right" vertical="top" wrapText="1"/>
    </xf>
    <xf numFmtId="0" fontId="0" fillId="0" borderId="0" xfId="0" applyAlignment="1">
      <alignment horizontal="right" wrapText="1"/>
    </xf>
    <xf numFmtId="0" fontId="57" fillId="0" borderId="0" xfId="0" applyFont="1" applyAlignment="1">
      <alignment horizontal="left" vertical="center" wrapText="1"/>
    </xf>
    <xf numFmtId="0" fontId="50" fillId="0" borderId="0" xfId="0" applyFont="1" applyAlignment="1">
      <alignment horizontal="left" vertical="center" wrapText="1"/>
    </xf>
    <xf numFmtId="0" fontId="0" fillId="3" borderId="21" xfId="0" applyFill="1" applyBorder="1" applyAlignment="1" applyProtection="1">
      <alignment horizontal="left" vertical="center"/>
      <protection locked="0"/>
    </xf>
    <xf numFmtId="0" fontId="0" fillId="3" borderId="22"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0" fillId="3" borderId="24" xfId="0" applyFill="1" applyBorder="1" applyAlignment="1" applyProtection="1">
      <alignment horizontal="left" vertical="top"/>
      <protection locked="0"/>
    </xf>
    <xf numFmtId="0" fontId="0" fillId="3" borderId="7" xfId="0" applyFill="1" applyBorder="1" applyAlignment="1" applyProtection="1">
      <alignment horizontal="left" vertical="top"/>
      <protection locked="0"/>
    </xf>
    <xf numFmtId="0" fontId="0" fillId="3" borderId="5" xfId="0" applyFill="1" applyBorder="1" applyAlignment="1" applyProtection="1">
      <alignment horizontal="left" vertical="top"/>
      <protection locked="0"/>
    </xf>
    <xf numFmtId="0" fontId="53" fillId="0" borderId="0" xfId="0" applyFont="1" applyAlignment="1">
      <alignment horizontal="left" vertical="top" wrapText="1"/>
    </xf>
    <xf numFmtId="0" fontId="0" fillId="0" borderId="0" xfId="0" applyAlignment="1">
      <alignment horizontal="right" textRotation="90"/>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3" fontId="0" fillId="0" borderId="0" xfId="0" applyNumberFormat="1" applyAlignment="1">
      <alignment horizontal="right"/>
    </xf>
    <xf numFmtId="0" fontId="0" fillId="0" borderId="0" xfId="0" applyAlignment="1">
      <alignment horizontal="right"/>
    </xf>
    <xf numFmtId="0" fontId="4"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7" xfId="0" applyFont="1" applyBorder="1" applyAlignment="1">
      <alignment horizontal="center" vertical="center"/>
    </xf>
    <xf numFmtId="0" fontId="12" fillId="0" borderId="5" xfId="0" applyFont="1" applyBorder="1" applyAlignment="1">
      <alignment horizontal="center" vertical="center"/>
    </xf>
    <xf numFmtId="0" fontId="0" fillId="3" borderId="41" xfId="0" applyFill="1" applyBorder="1" applyAlignment="1" applyProtection="1">
      <alignment horizontal="left"/>
      <protection locked="0"/>
    </xf>
    <xf numFmtId="0" fontId="0" fillId="3" borderId="29" xfId="0" applyFill="1" applyBorder="1" applyAlignment="1" applyProtection="1">
      <alignment horizontal="left"/>
      <protection locked="0"/>
    </xf>
    <xf numFmtId="14" fontId="11" fillId="3" borderId="29" xfId="0" applyNumberFormat="1" applyFont="1" applyFill="1" applyBorder="1" applyAlignment="1" applyProtection="1">
      <alignment horizontal="left" vertical="center"/>
      <protection locked="0"/>
    </xf>
    <xf numFmtId="14" fontId="11" fillId="3" borderId="43" xfId="0" applyNumberFormat="1" applyFont="1" applyFill="1" applyBorder="1" applyAlignment="1" applyProtection="1">
      <alignment horizontal="left" vertical="center"/>
      <protection locked="0"/>
    </xf>
    <xf numFmtId="0" fontId="62" fillId="5" borderId="0" xfId="0" applyFont="1" applyFill="1" applyAlignment="1" applyProtection="1">
      <alignment horizontal="center" vertical="center" wrapText="1"/>
      <protection hidden="1"/>
    </xf>
    <xf numFmtId="0" fontId="63" fillId="0" borderId="0" xfId="0" applyFont="1" applyAlignment="1">
      <alignment horizontal="center" vertical="center" wrapText="1"/>
    </xf>
    <xf numFmtId="0" fontId="52" fillId="0" borderId="0" xfId="0" applyFont="1" applyAlignment="1">
      <alignment horizontal="center" vertical="center" wrapText="1"/>
    </xf>
    <xf numFmtId="0" fontId="65" fillId="0" borderId="0" xfId="0" applyFont="1" applyAlignment="1">
      <alignment horizontal="left" vertical="center" wrapText="1"/>
    </xf>
    <xf numFmtId="0" fontId="0" fillId="0" borderId="0" xfId="0" applyAlignment="1">
      <alignment horizontal="left" vertical="center" wrapText="1"/>
    </xf>
    <xf numFmtId="0" fontId="66" fillId="0" borderId="0" xfId="0" applyFont="1" applyAlignment="1">
      <alignment horizontal="left" vertical="top" wrapText="1"/>
    </xf>
    <xf numFmtId="0" fontId="0" fillId="0" borderId="1" xfId="0" applyBorder="1" applyAlignment="1">
      <alignment horizontal="right"/>
    </xf>
  </cellXfs>
  <cellStyles count="6">
    <cellStyle name="Komma" xfId="2" builtinId="3"/>
    <cellStyle name="Link" xfId="1" builtinId="8"/>
    <cellStyle name="Prozent" xfId="5" builtinId="5"/>
    <cellStyle name="Standard" xfId="0" builtinId="0"/>
    <cellStyle name="Standard 2" xfId="3" xr:uid="{00000000-0005-0000-0000-000003000000}"/>
    <cellStyle name="Standard 3" xfId="4" xr:uid="{00000000-0005-0000-0000-000004000000}"/>
  </cellStyles>
  <dxfs count="0"/>
  <tableStyles count="1" defaultTableStyle="TableStyleMedium9" defaultPivotStyle="PivotStyleLight16">
    <tableStyle name="PivotTable-Format 1" table="0" count="0" xr9:uid="{00000000-0011-0000-FFFF-FFFF00000000}"/>
  </tableStyles>
  <colors>
    <mruColors>
      <color rgb="FFCCD7DD"/>
      <color rgb="FF819CB9"/>
      <color rgb="FFCEDBE7"/>
      <color rgb="FF004669"/>
      <color rgb="FFDA8218"/>
      <color rgb="FFF3FD6B"/>
      <color rgb="FFF4FD9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78470</xdr:colOff>
      <xdr:row>0</xdr:row>
      <xdr:rowOff>11206</xdr:rowOff>
    </xdr:from>
    <xdr:to>
      <xdr:col>5</xdr:col>
      <xdr:colOff>750942</xdr:colOff>
      <xdr:row>0</xdr:row>
      <xdr:rowOff>715968</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924764" y="11206"/>
          <a:ext cx="2409524" cy="7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78470</xdr:colOff>
      <xdr:row>0</xdr:row>
      <xdr:rowOff>11206</xdr:rowOff>
    </xdr:from>
    <xdr:to>
      <xdr:col>7</xdr:col>
      <xdr:colOff>1140673</xdr:colOff>
      <xdr:row>1</xdr:row>
      <xdr:rowOff>1593</xdr:rowOff>
    </xdr:to>
    <xdr:pic>
      <xdr:nvPicPr>
        <xdr:cNvPr id="2" name="Grafik 1">
          <a:extLst>
            <a:ext uri="{FF2B5EF4-FFF2-40B4-BE49-F238E27FC236}">
              <a16:creationId xmlns:a16="http://schemas.microsoft.com/office/drawing/2014/main" id="{B4439AEC-68EE-4DCB-AE70-C3B866A84DB0}"/>
            </a:ext>
          </a:extLst>
        </xdr:cNvPr>
        <xdr:cNvPicPr>
          <a:picLocks noChangeAspect="1"/>
        </xdr:cNvPicPr>
      </xdr:nvPicPr>
      <xdr:blipFill>
        <a:blip xmlns:r="http://schemas.openxmlformats.org/officeDocument/2006/relationships" r:embed="rId1"/>
        <a:stretch>
          <a:fillRect/>
        </a:stretch>
      </xdr:blipFill>
      <xdr:spPr>
        <a:xfrm>
          <a:off x="3555095" y="8031"/>
          <a:ext cx="2510003" cy="7079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101600</xdr:rowOff>
    </xdr:from>
    <xdr:to>
      <xdr:col>8</xdr:col>
      <xdr:colOff>534561</xdr:colOff>
      <xdr:row>19</xdr:row>
      <xdr:rowOff>73324</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771525" y="101600"/>
          <a:ext cx="5859036" cy="3410249"/>
        </a:xfrm>
        <a:prstGeom prst="rect">
          <a:avLst/>
        </a:prstGeom>
      </xdr:spPr>
    </xdr:pic>
    <xdr:clientData/>
  </xdr:twoCellAnchor>
  <xdr:twoCellAnchor editAs="oneCell">
    <xdr:from>
      <xdr:col>1</xdr:col>
      <xdr:colOff>167640</xdr:colOff>
      <xdr:row>21</xdr:row>
      <xdr:rowOff>0</xdr:rowOff>
    </xdr:from>
    <xdr:to>
      <xdr:col>7</xdr:col>
      <xdr:colOff>640533</xdr:colOff>
      <xdr:row>26</xdr:row>
      <xdr:rowOff>160113</xdr:rowOff>
    </xdr:to>
    <xdr:pic>
      <xdr:nvPicPr>
        <xdr:cNvPr id="3" name="Grafik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960120" y="3840480"/>
          <a:ext cx="5227773" cy="10745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iwu.de/fileadmin/user_upload/dateien/energie/werkzeuge/Gradtagszahlen_Deutschland.xls"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H96"/>
  <sheetViews>
    <sheetView tabSelected="1" zoomScaleNormal="100" zoomScaleSheetLayoutView="100" zoomScalePageLayoutView="85" workbookViewId="0">
      <selection activeCell="X23" sqref="X23"/>
    </sheetView>
  </sheetViews>
  <sheetFormatPr baseColWidth="10" defaultColWidth="11.42578125" defaultRowHeight="15" outlineLevelRow="2" outlineLevelCol="2" x14ac:dyDescent="0.25"/>
  <cols>
    <col min="1" max="1" width="2.85546875" customWidth="1"/>
    <col min="2" max="2" width="35" customWidth="1"/>
    <col min="3" max="3" width="11.85546875" customWidth="1"/>
    <col min="4" max="4" width="10.85546875" customWidth="1"/>
    <col min="5" max="5" width="15.7109375" customWidth="1"/>
    <col min="6" max="6" width="11.85546875" customWidth="1"/>
    <col min="7" max="7" width="11.42578125" customWidth="1"/>
    <col min="8" max="8" width="29.140625" customWidth="1"/>
    <col min="10" max="10" width="14" style="5" customWidth="1"/>
    <col min="11" max="11" width="11.42578125" hidden="1" customWidth="1" outlineLevel="1"/>
    <col min="12" max="12" width="11.7109375" hidden="1" customWidth="1" outlineLevel="1"/>
    <col min="13" max="13" width="9.28515625" style="3" hidden="1" customWidth="1" outlineLevel="1"/>
    <col min="14" max="14" width="11" hidden="1" customWidth="1" outlineLevel="2"/>
    <col min="15" max="15" width="24.28515625" hidden="1" customWidth="1" outlineLevel="2"/>
    <col min="16" max="16" width="34.7109375" hidden="1" customWidth="1" outlineLevel="2"/>
    <col min="17" max="18" width="14.7109375" hidden="1" customWidth="1" outlineLevel="2"/>
    <col min="19" max="19" width="19.42578125" hidden="1" customWidth="1" outlineLevel="2"/>
    <col min="20" max="20" width="11.42578125" hidden="1" customWidth="1" outlineLevel="1" collapsed="1"/>
    <col min="21" max="22" width="11.42578125" hidden="1" customWidth="1" outlineLevel="1"/>
    <col min="23" max="23" width="11.42578125" collapsed="1"/>
  </cols>
  <sheetData>
    <row r="1" spans="2:34" ht="59.25" customHeight="1" x14ac:dyDescent="0.25">
      <c r="B1" s="221"/>
      <c r="C1" s="221"/>
      <c r="D1" s="221"/>
      <c r="E1" s="221"/>
      <c r="F1" s="221"/>
      <c r="G1" s="221"/>
      <c r="H1" s="221"/>
      <c r="I1" s="221"/>
      <c r="J1" s="221"/>
    </row>
    <row r="2" spans="2:34" ht="6.6" customHeight="1" x14ac:dyDescent="0.25">
      <c r="I2" s="222" t="s">
        <v>211</v>
      </c>
      <c r="J2" s="222"/>
    </row>
    <row r="3" spans="2:34" ht="6.6" customHeight="1" x14ac:dyDescent="0.25">
      <c r="I3" s="223"/>
      <c r="J3" s="223"/>
    </row>
    <row r="4" spans="2:34" ht="54.75" customHeight="1" x14ac:dyDescent="0.25">
      <c r="B4" s="226" t="s">
        <v>0</v>
      </c>
      <c r="C4" s="226"/>
      <c r="D4" s="226"/>
      <c r="E4" s="226"/>
      <c r="F4" s="226"/>
      <c r="G4" s="226"/>
      <c r="H4" s="226"/>
      <c r="I4" s="226"/>
      <c r="J4" s="226"/>
      <c r="K4" s="178"/>
      <c r="L4" s="3"/>
      <c r="N4" s="3"/>
      <c r="O4" s="3"/>
      <c r="Z4" s="219"/>
      <c r="AA4" s="220"/>
      <c r="AB4" s="220"/>
      <c r="AC4" s="220"/>
      <c r="AD4" s="220"/>
      <c r="AE4" s="220"/>
      <c r="AF4" s="220"/>
      <c r="AG4" s="220"/>
      <c r="AH4" s="220"/>
    </row>
    <row r="5" spans="2:34" ht="8.4499999999999993" customHeight="1" x14ac:dyDescent="0.35">
      <c r="B5" s="9"/>
    </row>
    <row r="6" spans="2:34" s="12" customFormat="1" ht="42" customHeight="1" x14ac:dyDescent="0.25">
      <c r="B6" s="227" t="s">
        <v>1</v>
      </c>
      <c r="C6" s="227"/>
      <c r="D6" s="227"/>
      <c r="E6" s="227"/>
      <c r="F6" s="227"/>
      <c r="G6" s="227"/>
      <c r="H6" s="227"/>
      <c r="I6" s="227"/>
      <c r="J6" s="227"/>
      <c r="L6" s="163"/>
      <c r="M6" s="164"/>
    </row>
    <row r="7" spans="2:34" ht="8.4499999999999993" customHeight="1" x14ac:dyDescent="0.25">
      <c r="B7" s="53"/>
      <c r="C7" s="53"/>
      <c r="D7" s="53"/>
      <c r="E7" s="53"/>
      <c r="F7" s="53"/>
      <c r="G7" s="53"/>
      <c r="H7" s="53"/>
      <c r="I7" s="53"/>
      <c r="J7" s="53"/>
    </row>
    <row r="8" spans="2:34" ht="11.45" customHeight="1" x14ac:dyDescent="0.25">
      <c r="B8" s="49"/>
      <c r="E8" s="49"/>
      <c r="F8" s="49"/>
      <c r="G8" s="49"/>
      <c r="H8" s="49"/>
      <c r="I8" s="14" t="s">
        <v>2</v>
      </c>
      <c r="J8" s="14" t="s">
        <v>3</v>
      </c>
    </row>
    <row r="9" spans="2:34" ht="9" customHeight="1" x14ac:dyDescent="0.25">
      <c r="I9" s="63"/>
      <c r="J9" s="54"/>
    </row>
    <row r="10" spans="2:34" ht="9" customHeight="1" x14ac:dyDescent="0.25">
      <c r="B10" s="49"/>
      <c r="C10" s="49"/>
      <c r="D10" s="49"/>
      <c r="E10" s="49"/>
      <c r="F10" s="49"/>
      <c r="G10" s="49"/>
      <c r="H10" s="49"/>
      <c r="I10" s="49"/>
      <c r="J10" s="49"/>
    </row>
    <row r="11" spans="2:34" s="129" customFormat="1" ht="18.75" x14ac:dyDescent="0.3">
      <c r="B11" s="165" t="s">
        <v>4</v>
      </c>
      <c r="C11" s="232"/>
      <c r="D11" s="233"/>
      <c r="E11" s="233"/>
      <c r="F11" s="233"/>
      <c r="G11" s="233"/>
      <c r="H11" s="233"/>
      <c r="I11" s="233"/>
      <c r="J11" s="234"/>
      <c r="L11" s="130"/>
      <c r="M11" s="131" t="s">
        <v>5</v>
      </c>
    </row>
    <row r="12" spans="2:34" s="129" customFormat="1" ht="18.75" x14ac:dyDescent="0.3">
      <c r="B12" s="166" t="s">
        <v>6</v>
      </c>
      <c r="C12" s="132"/>
      <c r="D12" s="133"/>
      <c r="E12" s="133"/>
      <c r="F12" s="133"/>
      <c r="G12" s="133"/>
      <c r="H12" s="133"/>
      <c r="I12" s="133"/>
      <c r="J12" s="134"/>
      <c r="L12" s="130"/>
      <c r="M12" s="131"/>
    </row>
    <row r="13" spans="2:34" s="129" customFormat="1" ht="18.75" x14ac:dyDescent="0.3">
      <c r="B13" s="165" t="s">
        <v>7</v>
      </c>
      <c r="C13" s="135" t="s">
        <v>8</v>
      </c>
      <c r="D13" s="136"/>
      <c r="E13" s="136"/>
      <c r="F13" s="136"/>
      <c r="G13" s="136"/>
      <c r="H13" s="136"/>
      <c r="I13" s="136"/>
      <c r="J13" s="137"/>
      <c r="L13" s="130"/>
      <c r="M13" s="131"/>
    </row>
    <row r="14" spans="2:34" s="11" customFormat="1" x14ac:dyDescent="0.25">
      <c r="L14"/>
      <c r="M14" s="3"/>
    </row>
    <row r="15" spans="2:34" x14ac:dyDescent="0.25">
      <c r="J15"/>
      <c r="M15"/>
    </row>
    <row r="16" spans="2:34" s="3" customFormat="1" ht="15" customHeight="1" x14ac:dyDescent="0.25">
      <c r="B16" s="11" t="s">
        <v>9</v>
      </c>
      <c r="C16" s="241" t="s">
        <v>10</v>
      </c>
      <c r="D16" s="242"/>
      <c r="E16" s="242"/>
      <c r="F16" s="242"/>
      <c r="G16" s="242"/>
      <c r="H16" s="242"/>
      <c r="I16" s="242"/>
      <c r="J16" s="243"/>
      <c r="L16"/>
      <c r="N16"/>
      <c r="O16"/>
      <c r="P16"/>
      <c r="Q16" s="5"/>
      <c r="S16" s="11"/>
      <c r="T16" s="104"/>
    </row>
    <row r="17" spans="2:22" s="3" customFormat="1" ht="15" customHeight="1" x14ac:dyDescent="0.25">
      <c r="B17" s="11" t="s">
        <v>11</v>
      </c>
      <c r="C17" s="244" t="s">
        <v>12</v>
      </c>
      <c r="D17" s="245"/>
      <c r="E17" s="245"/>
      <c r="F17" s="245"/>
      <c r="G17" s="245"/>
      <c r="H17" s="245"/>
      <c r="I17" s="245"/>
      <c r="J17" s="246"/>
      <c r="L17"/>
      <c r="N17"/>
      <c r="O17"/>
      <c r="P17"/>
      <c r="Q17"/>
      <c r="R17"/>
      <c r="S17"/>
      <c r="T17"/>
    </row>
    <row r="18" spans="2:22" s="3" customFormat="1" ht="15" customHeight="1" x14ac:dyDescent="0.25">
      <c r="B18" s="11"/>
      <c r="C18" s="188"/>
      <c r="D18" s="188"/>
      <c r="E18" s="188"/>
      <c r="F18" s="188"/>
      <c r="G18" s="188"/>
      <c r="H18" s="188"/>
      <c r="I18" s="188"/>
      <c r="J18" s="188"/>
      <c r="L18"/>
      <c r="N18"/>
      <c r="O18"/>
      <c r="P18"/>
      <c r="Q18"/>
      <c r="R18"/>
      <c r="S18"/>
      <c r="T18"/>
    </row>
    <row r="19" spans="2:22" x14ac:dyDescent="0.25">
      <c r="C19" s="180"/>
      <c r="J19"/>
      <c r="M19"/>
    </row>
    <row r="20" spans="2:22" ht="26.1" customHeight="1" x14ac:dyDescent="0.25">
      <c r="B20" s="247" t="s">
        <v>13</v>
      </c>
      <c r="C20" s="247"/>
      <c r="D20" s="247"/>
      <c r="E20" s="247"/>
      <c r="F20" s="247"/>
      <c r="G20" s="247"/>
      <c r="H20" s="247"/>
      <c r="I20" s="247"/>
      <c r="J20" s="247"/>
      <c r="M20"/>
    </row>
    <row r="21" spans="2:22" ht="12" customHeight="1" x14ac:dyDescent="0.25">
      <c r="B21" t="s">
        <v>14</v>
      </c>
      <c r="C21" s="64"/>
      <c r="D21" t="s">
        <v>15</v>
      </c>
      <c r="E21" s="12" t="s">
        <v>16</v>
      </c>
      <c r="G21" s="1"/>
      <c r="I21" s="13"/>
    </row>
    <row r="22" spans="2:22" ht="6.6" customHeight="1" x14ac:dyDescent="0.25">
      <c r="C22" s="13"/>
      <c r="G22" s="1"/>
      <c r="I22" s="13"/>
    </row>
    <row r="23" spans="2:22" ht="9.6" customHeight="1" x14ac:dyDescent="0.25">
      <c r="B23" s="150" t="s">
        <v>17</v>
      </c>
      <c r="C23" s="151">
        <v>1</v>
      </c>
      <c r="D23" s="123">
        <v>2</v>
      </c>
      <c r="E23" s="123">
        <v>3</v>
      </c>
      <c r="F23" s="123">
        <v>4</v>
      </c>
      <c r="G23" s="123">
        <v>5</v>
      </c>
      <c r="H23" s="123">
        <v>6</v>
      </c>
      <c r="I23" s="151">
        <v>7</v>
      </c>
      <c r="J23" s="123">
        <v>8</v>
      </c>
      <c r="L23" s="14"/>
      <c r="N23" s="3"/>
      <c r="O23" s="3"/>
    </row>
    <row r="24" spans="2:22" ht="47.1" customHeight="1" x14ac:dyDescent="0.25">
      <c r="B24" s="15"/>
      <c r="C24" s="65" t="s">
        <v>18</v>
      </c>
      <c r="D24" s="66" t="s">
        <v>19</v>
      </c>
      <c r="E24" s="66" t="s">
        <v>20</v>
      </c>
      <c r="F24" s="69" t="s">
        <v>21</v>
      </c>
      <c r="G24" s="67"/>
      <c r="H24" s="197" t="s">
        <v>22</v>
      </c>
      <c r="I24" s="68"/>
      <c r="J24" s="69" t="s">
        <v>23</v>
      </c>
      <c r="L24" s="16"/>
      <c r="N24" s="224" t="s">
        <v>24</v>
      </c>
      <c r="O24" s="172"/>
      <c r="P24" s="98" t="s">
        <v>25</v>
      </c>
      <c r="Q24" s="110" t="s">
        <v>26</v>
      </c>
      <c r="R24" s="113"/>
      <c r="S24" s="17"/>
      <c r="T24" s="17"/>
    </row>
    <row r="25" spans="2:22" s="11" customFormat="1" ht="60" x14ac:dyDescent="0.2">
      <c r="B25" s="70" t="s">
        <v>27</v>
      </c>
      <c r="C25" s="18" t="s">
        <v>28</v>
      </c>
      <c r="D25" s="19" t="s">
        <v>29</v>
      </c>
      <c r="E25" s="19" t="s">
        <v>29</v>
      </c>
      <c r="F25" s="19" t="s">
        <v>29</v>
      </c>
      <c r="G25" s="19" t="s">
        <v>30</v>
      </c>
      <c r="H25" s="19" t="s">
        <v>31</v>
      </c>
      <c r="I25" s="19" t="s">
        <v>32</v>
      </c>
      <c r="J25" s="19" t="s">
        <v>33</v>
      </c>
      <c r="K25" s="115" t="s">
        <v>34</v>
      </c>
      <c r="L25" s="116" t="s">
        <v>35</v>
      </c>
      <c r="M25" s="117" t="s">
        <v>36</v>
      </c>
      <c r="N25" s="224"/>
      <c r="O25" s="172"/>
      <c r="P25" s="99" t="s">
        <v>37</v>
      </c>
      <c r="Q25" s="112" t="s">
        <v>38</v>
      </c>
      <c r="R25" s="112" t="s">
        <v>39</v>
      </c>
      <c r="S25" s="111"/>
      <c r="U25" s="96" t="s">
        <v>40</v>
      </c>
      <c r="V25" s="97" t="s">
        <v>41</v>
      </c>
    </row>
    <row r="26" spans="2:22" x14ac:dyDescent="0.25">
      <c r="B26" s="94" t="s">
        <v>42</v>
      </c>
      <c r="C26" s="21" t="s">
        <v>43</v>
      </c>
      <c r="D26" s="22" t="s">
        <v>44</v>
      </c>
      <c r="E26" s="22" t="s">
        <v>44</v>
      </c>
      <c r="F26" s="22" t="s">
        <v>44</v>
      </c>
      <c r="G26" s="23"/>
      <c r="H26" s="20"/>
      <c r="I26" s="21" t="s">
        <v>45</v>
      </c>
      <c r="J26" s="22" t="s">
        <v>46</v>
      </c>
      <c r="K26" s="22" t="s">
        <v>45</v>
      </c>
      <c r="L26" s="22" t="s">
        <v>46</v>
      </c>
      <c r="N26" s="224"/>
      <c r="O26" s="177"/>
      <c r="P26" s="17"/>
      <c r="Q26" s="17">
        <f>IF(C21&gt;=19,1,2)</f>
        <v>2</v>
      </c>
      <c r="R26" s="17"/>
      <c r="S26" s="25"/>
      <c r="T26" s="17"/>
      <c r="U26" s="22" t="s">
        <v>45</v>
      </c>
      <c r="V26" s="22" t="s">
        <v>47</v>
      </c>
    </row>
    <row r="27" spans="2:22" ht="18.75" customHeight="1" x14ac:dyDescent="0.25">
      <c r="B27" s="153"/>
      <c r="C27" s="192"/>
      <c r="D27" s="155"/>
      <c r="E27" s="155"/>
      <c r="F27" s="156" t="e">
        <f>VLOOKUP($B27,$P$27:$R$41,1+$Q$26,0)</f>
        <v>#N/A</v>
      </c>
      <c r="G27" s="26" t="e">
        <f>IF(F27&gt;0,IF(F27-E27&gt;=0,D27-E27,0),D27-E27)</f>
        <v>#N/A</v>
      </c>
      <c r="H27" s="26"/>
      <c r="I27" s="157" t="e">
        <f>C27*G27*VLOOKUP(H27,$H$43:$J$47,3,0)</f>
        <v>#N/A</v>
      </c>
      <c r="J27" s="27" t="e">
        <f t="shared" ref="J27:J38" si="0">I27*E$55/1000</f>
        <v>#N/A</v>
      </c>
      <c r="K27" t="e">
        <f>IF(J27&gt;0,C27*D27*VLOOKUP(H27,$H$43:$J$47,3,0),0)</f>
        <v>#N/A</v>
      </c>
      <c r="L27" s="86" t="e">
        <f t="shared" ref="L27:L35" si="1">K27*E$55/1000</f>
        <v>#N/A</v>
      </c>
      <c r="M27" s="118">
        <v>1</v>
      </c>
      <c r="N27" s="52">
        <v>1</v>
      </c>
      <c r="O27" s="196"/>
      <c r="P27" s="98" t="s">
        <v>48</v>
      </c>
      <c r="Q27" s="200">
        <v>0.2</v>
      </c>
      <c r="R27" s="200">
        <v>0.25</v>
      </c>
      <c r="S27" s="201">
        <v>1</v>
      </c>
      <c r="T27" s="17"/>
      <c r="U27" s="158" t="e">
        <f>IF(J27&gt;0,C27*E27*H27,0)</f>
        <v>#N/A</v>
      </c>
      <c r="V27" s="86" t="str">
        <f>IF(I52=10,U27*E55/1000,IF(I52=12,U27*E55/1000,IF(I52=15,U27*E55/1000,"X")))</f>
        <v>X</v>
      </c>
    </row>
    <row r="28" spans="2:22" ht="18.75" customHeight="1" x14ac:dyDescent="0.25">
      <c r="B28" s="48"/>
      <c r="C28" s="192"/>
      <c r="D28" s="155"/>
      <c r="E28" s="155"/>
      <c r="F28" s="156" t="e">
        <f t="shared" ref="F28:F36" si="2">VLOOKUP($B28,$P$27:$R$41,1+$Q$26,0)</f>
        <v>#N/A</v>
      </c>
      <c r="G28" s="26" t="e">
        <f t="shared" ref="G28:G36" si="3">IF(F28&gt;0,IF(F28-E28&gt;=0,D28-E28,0),D28-E28)</f>
        <v>#N/A</v>
      </c>
      <c r="H28" s="28"/>
      <c r="I28" s="157" t="e">
        <f t="shared" ref="I28:I38" si="4">C28*G28*VLOOKUP(H28,$H$43:$J$47,3,0)</f>
        <v>#N/A</v>
      </c>
      <c r="J28" s="29" t="e">
        <f t="shared" si="0"/>
        <v>#N/A</v>
      </c>
      <c r="K28" t="e">
        <f t="shared" ref="K28:K38" si="5">IF(J28&gt;0,C28*D28*VLOOKUP(H28,$H$43:$J$47,3,0),0)</f>
        <v>#N/A</v>
      </c>
      <c r="L28" s="87" t="e">
        <f t="shared" si="1"/>
        <v>#N/A</v>
      </c>
      <c r="M28" s="118">
        <v>1</v>
      </c>
      <c r="N28" s="52">
        <v>3</v>
      </c>
      <c r="O28" s="52"/>
      <c r="P28" s="202" t="s">
        <v>50</v>
      </c>
      <c r="Q28" s="203">
        <v>1.3</v>
      </c>
      <c r="R28" s="203">
        <v>1.6</v>
      </c>
      <c r="S28" s="201">
        <v>2</v>
      </c>
      <c r="T28" s="17"/>
      <c r="U28" s="92" t="e">
        <f t="shared" ref="U28:U37" si="6">IF(J28&gt;0,C28*E28*H28,0)</f>
        <v>#N/A</v>
      </c>
      <c r="V28" s="149" t="str">
        <f>IF(I52=10,U28*E55/1000,IF(I52=12,U28*E55/1000,IF(I52=15,U28*E55/1000,"X")))</f>
        <v>X</v>
      </c>
    </row>
    <row r="29" spans="2:22" ht="18.75" customHeight="1" x14ac:dyDescent="0.25">
      <c r="B29" s="48"/>
      <c r="C29" s="192"/>
      <c r="D29" s="155"/>
      <c r="E29" s="155"/>
      <c r="F29" s="156" t="e">
        <f t="shared" si="2"/>
        <v>#N/A</v>
      </c>
      <c r="G29" s="26" t="e">
        <f t="shared" si="3"/>
        <v>#N/A</v>
      </c>
      <c r="H29" s="28"/>
      <c r="I29" s="157" t="e">
        <f t="shared" si="4"/>
        <v>#N/A</v>
      </c>
      <c r="J29" s="30" t="e">
        <f t="shared" si="0"/>
        <v>#N/A</v>
      </c>
      <c r="K29" t="e">
        <f t="shared" si="5"/>
        <v>#N/A</v>
      </c>
      <c r="L29" s="87" t="e">
        <f t="shared" si="1"/>
        <v>#N/A</v>
      </c>
      <c r="M29" s="118">
        <v>2</v>
      </c>
      <c r="N29" s="52">
        <v>13</v>
      </c>
      <c r="O29" s="52"/>
      <c r="P29" s="102" t="s">
        <v>51</v>
      </c>
      <c r="Q29" s="204">
        <v>0.95</v>
      </c>
      <c r="R29" s="204">
        <v>1.3</v>
      </c>
      <c r="S29" s="201">
        <v>3</v>
      </c>
      <c r="T29" s="17"/>
      <c r="U29" s="92" t="e">
        <f t="shared" si="6"/>
        <v>#N/A</v>
      </c>
      <c r="V29" s="149" t="str">
        <f>IF(I52=10,U29*E55/1000,IF(I52=12,U29*E55/1000,IF(I52=15,U29*E55/1000,"X")))</f>
        <v>X</v>
      </c>
    </row>
    <row r="30" spans="2:22" ht="18.75" customHeight="1" x14ac:dyDescent="0.25">
      <c r="B30" s="48"/>
      <c r="C30" s="154"/>
      <c r="D30" s="155"/>
      <c r="E30" s="155"/>
      <c r="F30" s="156" t="e">
        <f t="shared" si="2"/>
        <v>#N/A</v>
      </c>
      <c r="G30" s="26" t="e">
        <f t="shared" si="3"/>
        <v>#N/A</v>
      </c>
      <c r="H30" s="28"/>
      <c r="I30" s="157" t="e">
        <f t="shared" si="4"/>
        <v>#N/A</v>
      </c>
      <c r="J30" s="30" t="e">
        <f t="shared" si="0"/>
        <v>#N/A</v>
      </c>
      <c r="K30" t="e">
        <f t="shared" si="5"/>
        <v>#N/A</v>
      </c>
      <c r="L30" s="87" t="e">
        <f t="shared" si="1"/>
        <v>#N/A</v>
      </c>
      <c r="M30" s="118">
        <v>1</v>
      </c>
      <c r="N30" s="52">
        <v>1</v>
      </c>
      <c r="O30" s="52"/>
      <c r="P30" s="102" t="s">
        <v>52</v>
      </c>
      <c r="Q30" s="204">
        <v>1</v>
      </c>
      <c r="R30" s="204">
        <v>1.1000000000000001</v>
      </c>
      <c r="S30" s="201">
        <v>4</v>
      </c>
      <c r="T30" s="17"/>
      <c r="U30" s="92" t="e">
        <f t="shared" si="6"/>
        <v>#N/A</v>
      </c>
      <c r="V30" s="149" t="str">
        <f>IF(I52=10,U30*E55/1000,IF(I52=12,U30*E55/1000,IF(I52=15,U30*E55/1000,"X")))</f>
        <v>X</v>
      </c>
    </row>
    <row r="31" spans="2:22" ht="18.75" customHeight="1" x14ac:dyDescent="0.25">
      <c r="B31" s="48"/>
      <c r="C31" s="154"/>
      <c r="D31" s="155"/>
      <c r="E31" s="155"/>
      <c r="F31" s="156" t="e">
        <f t="shared" si="2"/>
        <v>#N/A</v>
      </c>
      <c r="G31" s="26" t="e">
        <f t="shared" si="3"/>
        <v>#N/A</v>
      </c>
      <c r="H31" s="28"/>
      <c r="I31" s="157" t="e">
        <f t="shared" si="4"/>
        <v>#N/A</v>
      </c>
      <c r="J31" s="31" t="e">
        <f t="shared" si="0"/>
        <v>#N/A</v>
      </c>
      <c r="K31" t="e">
        <f t="shared" si="5"/>
        <v>#N/A</v>
      </c>
      <c r="L31" s="87" t="e">
        <f t="shared" si="1"/>
        <v>#N/A</v>
      </c>
      <c r="M31" s="118">
        <v>1</v>
      </c>
      <c r="N31" s="52">
        <v>1</v>
      </c>
      <c r="O31" s="52"/>
      <c r="P31" s="102" t="s">
        <v>53</v>
      </c>
      <c r="Q31" s="204">
        <v>1.3</v>
      </c>
      <c r="R31" s="205">
        <v>1.6</v>
      </c>
      <c r="S31" s="201">
        <v>5</v>
      </c>
      <c r="T31" s="17"/>
      <c r="U31" s="92" t="e">
        <f t="shared" si="6"/>
        <v>#N/A</v>
      </c>
      <c r="V31" s="149" t="str">
        <f>IF(I52=10,U31*E55/1000,IF(I52=12,U31*E55/1000,IF(I52=15,U31*E55/1000,"X")))</f>
        <v>X</v>
      </c>
    </row>
    <row r="32" spans="2:22" ht="18.75" customHeight="1" x14ac:dyDescent="0.25">
      <c r="B32" s="48"/>
      <c r="C32" s="154"/>
      <c r="D32" s="155"/>
      <c r="E32" s="155"/>
      <c r="F32" s="156" t="e">
        <f t="shared" si="2"/>
        <v>#N/A</v>
      </c>
      <c r="G32" s="26" t="e">
        <f t="shared" si="3"/>
        <v>#N/A</v>
      </c>
      <c r="H32" s="28"/>
      <c r="I32" s="157" t="e">
        <f t="shared" si="4"/>
        <v>#N/A</v>
      </c>
      <c r="J32" s="30" t="e">
        <f t="shared" si="0"/>
        <v>#N/A</v>
      </c>
      <c r="K32" t="e">
        <f t="shared" si="5"/>
        <v>#N/A</v>
      </c>
      <c r="L32" s="87" t="e">
        <f t="shared" si="1"/>
        <v>#N/A</v>
      </c>
      <c r="M32" s="118">
        <v>1</v>
      </c>
      <c r="N32" s="52">
        <v>1</v>
      </c>
      <c r="O32" s="52"/>
      <c r="P32" s="102" t="s">
        <v>54</v>
      </c>
      <c r="Q32" s="204">
        <v>1.3</v>
      </c>
      <c r="R32" s="205">
        <v>1.6</v>
      </c>
      <c r="S32" s="201">
        <v>6</v>
      </c>
      <c r="T32" s="17"/>
      <c r="U32" s="92" t="e">
        <f t="shared" si="6"/>
        <v>#N/A</v>
      </c>
      <c r="V32" s="149" t="str">
        <f>IF(I52=10,U32*E55/1000,IF(I52=12,U32*E55/1000,IF(I52=15,U32*E55/1000,"X")))</f>
        <v>X</v>
      </c>
    </row>
    <row r="33" spans="1:24" ht="18.75" customHeight="1" x14ac:dyDescent="0.25">
      <c r="B33" s="198"/>
      <c r="C33" s="154"/>
      <c r="D33" s="155"/>
      <c r="E33" s="155"/>
      <c r="F33" s="156" t="e">
        <f t="shared" si="2"/>
        <v>#N/A</v>
      </c>
      <c r="G33" s="26" t="e">
        <f t="shared" si="3"/>
        <v>#N/A</v>
      </c>
      <c r="H33" s="28"/>
      <c r="I33" s="157" t="e">
        <f t="shared" si="4"/>
        <v>#N/A</v>
      </c>
      <c r="J33" s="30" t="e">
        <f t="shared" si="0"/>
        <v>#N/A</v>
      </c>
      <c r="K33" t="e">
        <f t="shared" si="5"/>
        <v>#N/A</v>
      </c>
      <c r="L33" s="87" t="e">
        <f t="shared" si="1"/>
        <v>#N/A</v>
      </c>
      <c r="M33" s="118">
        <v>1</v>
      </c>
      <c r="N33" s="52">
        <v>1</v>
      </c>
      <c r="O33" s="52"/>
      <c r="P33" s="102" t="s">
        <v>55</v>
      </c>
      <c r="Q33" s="204">
        <v>1.5</v>
      </c>
      <c r="R33" s="205">
        <v>1.9</v>
      </c>
      <c r="S33" s="201">
        <v>7</v>
      </c>
      <c r="T33" s="17"/>
      <c r="U33" s="92" t="e">
        <f t="shared" si="6"/>
        <v>#N/A</v>
      </c>
      <c r="V33" s="149" t="str">
        <f>IF(I52=10,U33*E55/1000,IF(I52=12,U33*E55/1000,IF(I52=15,U33*E55/1000,"X")))</f>
        <v>X</v>
      </c>
      <c r="X33" t="s">
        <v>5</v>
      </c>
    </row>
    <row r="34" spans="1:24" ht="18.75" customHeight="1" x14ac:dyDescent="0.25">
      <c r="A34" s="12"/>
      <c r="B34" s="48"/>
      <c r="C34" s="154"/>
      <c r="D34" s="155"/>
      <c r="E34" s="155"/>
      <c r="F34" s="156" t="e">
        <f t="shared" si="2"/>
        <v>#N/A</v>
      </c>
      <c r="G34" s="26" t="e">
        <f t="shared" si="3"/>
        <v>#N/A</v>
      </c>
      <c r="H34" s="28"/>
      <c r="I34" s="157" t="e">
        <f t="shared" si="4"/>
        <v>#N/A</v>
      </c>
      <c r="J34" s="30" t="e">
        <f t="shared" si="0"/>
        <v>#N/A</v>
      </c>
      <c r="K34" t="e">
        <f t="shared" si="5"/>
        <v>#N/A</v>
      </c>
      <c r="L34" s="87" t="e">
        <f t="shared" si="1"/>
        <v>#N/A</v>
      </c>
      <c r="M34" s="118">
        <v>1</v>
      </c>
      <c r="N34" s="52">
        <v>1</v>
      </c>
      <c r="O34" s="52"/>
      <c r="P34" s="102" t="s">
        <v>56</v>
      </c>
      <c r="Q34" s="204">
        <v>1.1000000000000001</v>
      </c>
      <c r="R34" s="205">
        <v>1.4</v>
      </c>
      <c r="S34" s="201">
        <v>8</v>
      </c>
      <c r="T34" s="17"/>
      <c r="U34" s="92" t="e">
        <f t="shared" si="6"/>
        <v>#N/A</v>
      </c>
      <c r="V34" s="149" t="str">
        <f>IF(I52=10,U34*E55/1000,IF(I52=12,U34*E55/1000,IF(I52=15,U34*E55/1000,"X")))</f>
        <v>X</v>
      </c>
    </row>
    <row r="35" spans="1:24" ht="18.75" customHeight="1" x14ac:dyDescent="0.25">
      <c r="A35" s="12"/>
      <c r="B35" s="48"/>
      <c r="C35" s="154"/>
      <c r="D35" s="155"/>
      <c r="E35" s="155"/>
      <c r="F35" s="156" t="e">
        <f t="shared" si="2"/>
        <v>#N/A</v>
      </c>
      <c r="G35" s="26" t="e">
        <f t="shared" si="3"/>
        <v>#N/A</v>
      </c>
      <c r="H35" s="28"/>
      <c r="I35" s="157" t="e">
        <f t="shared" si="4"/>
        <v>#N/A</v>
      </c>
      <c r="J35" s="30" t="e">
        <f t="shared" si="0"/>
        <v>#N/A</v>
      </c>
      <c r="K35" t="e">
        <f t="shared" si="5"/>
        <v>#N/A</v>
      </c>
      <c r="L35" s="87" t="e">
        <f t="shared" si="1"/>
        <v>#N/A</v>
      </c>
      <c r="M35" s="118">
        <v>1</v>
      </c>
      <c r="N35" s="52">
        <v>1</v>
      </c>
      <c r="O35" s="52"/>
      <c r="P35" s="102" t="s">
        <v>57</v>
      </c>
      <c r="Q35" s="204">
        <v>1.3</v>
      </c>
      <c r="R35" s="205">
        <v>1.6</v>
      </c>
      <c r="S35" s="201">
        <v>9</v>
      </c>
      <c r="T35" s="17"/>
      <c r="U35" s="92" t="e">
        <f t="shared" si="6"/>
        <v>#N/A</v>
      </c>
      <c r="V35" s="149" t="str">
        <f>IF(I52=10,U35*E55/1000,IF(I52=12,U35*E55/1000,IF(I52=15,U35*E55/1000,"X")))</f>
        <v>X</v>
      </c>
    </row>
    <row r="36" spans="1:24" ht="18.75" customHeight="1" x14ac:dyDescent="0.25">
      <c r="B36" s="48"/>
      <c r="C36" s="154"/>
      <c r="D36" s="155"/>
      <c r="E36" s="155"/>
      <c r="F36" s="156" t="e">
        <f t="shared" si="2"/>
        <v>#N/A</v>
      </c>
      <c r="G36" s="26" t="e">
        <f t="shared" si="3"/>
        <v>#N/A</v>
      </c>
      <c r="H36" s="28"/>
      <c r="I36" s="157" t="e">
        <f t="shared" si="4"/>
        <v>#N/A</v>
      </c>
      <c r="J36" s="30" t="e">
        <f t="shared" si="0"/>
        <v>#N/A</v>
      </c>
      <c r="K36" t="e">
        <f t="shared" si="5"/>
        <v>#N/A</v>
      </c>
      <c r="L36" s="87" t="e">
        <f>K37*E$55/1000</f>
        <v>#N/A</v>
      </c>
      <c r="M36" s="118">
        <v>1</v>
      </c>
      <c r="N36" s="52">
        <v>1</v>
      </c>
      <c r="O36" s="52"/>
      <c r="P36" s="102" t="s">
        <v>58</v>
      </c>
      <c r="Q36" s="204">
        <v>1.8</v>
      </c>
      <c r="R36" s="205">
        <v>2.4</v>
      </c>
      <c r="S36" s="201">
        <v>10</v>
      </c>
      <c r="T36" s="17"/>
      <c r="U36" s="92" t="e">
        <f t="shared" si="6"/>
        <v>#N/A</v>
      </c>
      <c r="V36" s="149" t="str">
        <f>IF(I52=10,U36*E55/1000,IF(I52=12,U36*E55/1000,IF(I52=15,U36*E55/1000,"X")))</f>
        <v>X</v>
      </c>
    </row>
    <row r="37" spans="1:24" ht="18.75" customHeight="1" x14ac:dyDescent="0.25">
      <c r="B37" s="162"/>
      <c r="C37" s="154"/>
      <c r="D37" s="155"/>
      <c r="E37" s="155"/>
      <c r="F37" s="175"/>
      <c r="G37" s="28">
        <f t="shared" ref="G37" si="7">IF(F37-E37&gt;=0, D37-E37, 0)</f>
        <v>0</v>
      </c>
      <c r="H37" s="28"/>
      <c r="I37" s="157" t="e">
        <f t="shared" si="4"/>
        <v>#N/A</v>
      </c>
      <c r="J37" s="30" t="e">
        <f t="shared" si="0"/>
        <v>#N/A</v>
      </c>
      <c r="K37" t="e">
        <f t="shared" si="5"/>
        <v>#N/A</v>
      </c>
      <c r="L37" s="87" t="e">
        <f>K38*E$55/1000</f>
        <v>#N/A</v>
      </c>
      <c r="M37" s="118">
        <v>1</v>
      </c>
      <c r="N37" s="10"/>
      <c r="O37" s="10"/>
      <c r="P37" s="102" t="s">
        <v>59</v>
      </c>
      <c r="Q37" s="204">
        <v>0.14000000000000001</v>
      </c>
      <c r="R37" s="204">
        <v>0.25</v>
      </c>
      <c r="S37" s="201">
        <v>11</v>
      </c>
      <c r="T37" s="17"/>
      <c r="U37" s="92" t="e">
        <f t="shared" si="6"/>
        <v>#N/A</v>
      </c>
      <c r="V37" s="149" t="str">
        <f>IF(I52=10,U37*E55/1000,IF(I52=12,U37*E55/1000,IF(I52=15,U37*E55/1000,"X")))</f>
        <v>X</v>
      </c>
      <c r="X37" t="s">
        <v>5</v>
      </c>
    </row>
    <row r="38" spans="1:24" ht="18.75" customHeight="1" x14ac:dyDescent="0.25">
      <c r="B38" s="159"/>
      <c r="C38" s="154"/>
      <c r="D38" s="155"/>
      <c r="E38" s="155"/>
      <c r="F38" s="176"/>
      <c r="G38" s="84">
        <f t="shared" ref="G38" si="8">IF(F38-E38&gt;=0, D38-E38, 0)</f>
        <v>0</v>
      </c>
      <c r="H38" s="23"/>
      <c r="I38" s="157" t="e">
        <f t="shared" si="4"/>
        <v>#N/A</v>
      </c>
      <c r="J38" s="85" t="e">
        <f t="shared" si="0"/>
        <v>#N/A</v>
      </c>
      <c r="K38" t="e">
        <f t="shared" si="5"/>
        <v>#N/A</v>
      </c>
      <c r="L38" s="85" t="e">
        <f>K38*E$55/1000</f>
        <v>#N/A</v>
      </c>
      <c r="M38" s="118">
        <v>1</v>
      </c>
      <c r="P38" s="102" t="s">
        <v>60</v>
      </c>
      <c r="Q38" s="204">
        <v>0.14000000000000001</v>
      </c>
      <c r="R38" s="204">
        <v>0.25</v>
      </c>
      <c r="S38" s="201">
        <v>12</v>
      </c>
      <c r="T38" s="17"/>
      <c r="U38" s="92" t="e">
        <f>IF(J38&gt;0,C38*E38*H38,0)</f>
        <v>#N/A</v>
      </c>
      <c r="V38" s="149" t="str">
        <f>IF(I52=10,U38*E55/1000,IF(I52=12,U38*E55/1000,IF(I52=15,U38*E55/1000,"X")))</f>
        <v>X</v>
      </c>
    </row>
    <row r="39" spans="1:24" hidden="1" outlineLevel="1" x14ac:dyDescent="0.25">
      <c r="C39" s="32">
        <f>SUM(C27:C38)</f>
        <v>0</v>
      </c>
      <c r="D39" s="114">
        <f>SUMPRODUCT($C27:$C38,D27:D38)</f>
        <v>0</v>
      </c>
      <c r="E39" s="114">
        <f>SUMPRODUCT($C27:$C38,E27:E38)</f>
        <v>0</v>
      </c>
      <c r="F39" s="114"/>
      <c r="G39" s="114"/>
      <c r="H39" s="1"/>
      <c r="I39" s="88">
        <f>SUMIF(I27:I38,"&gt;0")</f>
        <v>0</v>
      </c>
      <c r="J39" s="88">
        <f t="shared" ref="J39:L39" si="9">SUMIF(J27:J38,"&gt;0")</f>
        <v>0</v>
      </c>
      <c r="K39" s="88">
        <f t="shared" si="9"/>
        <v>0</v>
      </c>
      <c r="L39" s="88">
        <f t="shared" si="9"/>
        <v>0</v>
      </c>
      <c r="N39" s="10"/>
      <c r="O39" s="10"/>
      <c r="P39" s="102" t="s">
        <v>61</v>
      </c>
      <c r="Q39" s="204">
        <v>0.25</v>
      </c>
      <c r="R39" s="204">
        <v>0.25</v>
      </c>
      <c r="S39" s="201">
        <v>13</v>
      </c>
      <c r="T39" s="17"/>
      <c r="U39" s="167" t="e">
        <f>SUM(U27:U38)</f>
        <v>#N/A</v>
      </c>
      <c r="V39" s="168">
        <f>SUM(V27:V38)</f>
        <v>0</v>
      </c>
    </row>
    <row r="40" spans="1:24" hidden="1" outlineLevel="1" x14ac:dyDescent="0.25">
      <c r="B40" s="11" t="s">
        <v>62</v>
      </c>
      <c r="C40" s="11"/>
      <c r="D40" s="127"/>
      <c r="E40" s="127"/>
      <c r="F40" s="128"/>
      <c r="G40" s="11"/>
      <c r="H40" s="127"/>
      <c r="I40" s="147">
        <f>I39</f>
        <v>0</v>
      </c>
      <c r="J40" s="122" t="s">
        <v>63</v>
      </c>
      <c r="K40" s="74"/>
      <c r="L40" s="13"/>
      <c r="N40" s="10"/>
      <c r="O40" s="10"/>
      <c r="P40" s="102" t="s">
        <v>64</v>
      </c>
      <c r="Q40" s="204">
        <v>0.35</v>
      </c>
      <c r="R40" s="204">
        <v>0.35</v>
      </c>
      <c r="S40" s="201">
        <v>14</v>
      </c>
      <c r="T40" s="17"/>
      <c r="U40" s="74"/>
      <c r="V40" s="13"/>
    </row>
    <row r="41" spans="1:24" collapsed="1" x14ac:dyDescent="0.25">
      <c r="B41" s="120"/>
      <c r="C41" s="120"/>
      <c r="G41" s="47" t="s">
        <v>65</v>
      </c>
      <c r="I41" s="32"/>
      <c r="J41" s="73"/>
      <c r="K41" s="74"/>
      <c r="L41" s="13"/>
      <c r="N41" s="10"/>
      <c r="O41" s="10"/>
      <c r="P41" s="102" t="s">
        <v>66</v>
      </c>
      <c r="Q41" s="204">
        <v>0.2</v>
      </c>
      <c r="R41" s="204">
        <v>0.25</v>
      </c>
      <c r="S41" s="201">
        <v>15</v>
      </c>
      <c r="T41" s="17"/>
      <c r="U41" s="74"/>
      <c r="V41" s="13"/>
      <c r="W41" t="s">
        <v>5</v>
      </c>
      <c r="X41" t="s">
        <v>5</v>
      </c>
    </row>
    <row r="42" spans="1:24" hidden="1" outlineLevel="1" x14ac:dyDescent="0.25">
      <c r="B42" s="3"/>
      <c r="C42" s="6"/>
      <c r="H42" s="1"/>
      <c r="I42" s="32"/>
      <c r="K42" s="74"/>
      <c r="L42" s="13"/>
      <c r="N42" s="10"/>
      <c r="O42" s="10"/>
      <c r="P42" s="102" t="s">
        <v>67</v>
      </c>
      <c r="Q42" s="204">
        <v>0.45</v>
      </c>
      <c r="R42" s="204">
        <v>0.55000000000000004</v>
      </c>
      <c r="S42" s="201">
        <v>16</v>
      </c>
      <c r="T42" s="17"/>
      <c r="U42" s="74"/>
      <c r="V42" s="13"/>
    </row>
    <row r="43" spans="1:24" hidden="1" outlineLevel="1" x14ac:dyDescent="0.25">
      <c r="B43" s="3"/>
      <c r="G43" s="5" t="s">
        <v>68</v>
      </c>
      <c r="H43" s="108" t="s">
        <v>49</v>
      </c>
      <c r="I43" s="109"/>
      <c r="J43" s="8">
        <v>1</v>
      </c>
      <c r="L43" s="13"/>
      <c r="N43" s="10"/>
      <c r="O43" s="10"/>
      <c r="P43" s="206" t="s">
        <v>69</v>
      </c>
      <c r="Q43" s="207">
        <v>0.2</v>
      </c>
      <c r="R43" s="207">
        <v>0.25</v>
      </c>
      <c r="S43" s="201">
        <v>17</v>
      </c>
      <c r="T43" s="17"/>
      <c r="U43" s="74"/>
      <c r="V43" s="51"/>
    </row>
    <row r="44" spans="1:24" hidden="1" outlineLevel="1" x14ac:dyDescent="0.25">
      <c r="B44" s="3"/>
      <c r="H44" s="108" t="s">
        <v>70</v>
      </c>
      <c r="I44" s="109"/>
      <c r="J44" s="8">
        <v>0.5</v>
      </c>
      <c r="L44" s="13"/>
      <c r="N44" s="10"/>
      <c r="O44" s="10"/>
      <c r="P44" s="208" t="s">
        <v>71</v>
      </c>
      <c r="Q44" s="209">
        <v>1.4</v>
      </c>
      <c r="R44" s="209">
        <v>1.7</v>
      </c>
      <c r="S44" s="208">
        <v>18</v>
      </c>
      <c r="T44" s="17"/>
      <c r="U44" s="74"/>
      <c r="V44" s="13"/>
    </row>
    <row r="45" spans="1:24" hidden="1" outlineLevel="1" x14ac:dyDescent="0.25">
      <c r="H45" s="108" t="s">
        <v>72</v>
      </c>
      <c r="I45" s="109"/>
      <c r="J45" s="8">
        <v>0.5</v>
      </c>
      <c r="L45" s="13"/>
      <c r="N45" s="10"/>
      <c r="O45" s="10"/>
      <c r="P45" s="208" t="s">
        <v>52</v>
      </c>
      <c r="Q45" s="209">
        <v>1</v>
      </c>
      <c r="R45" s="209">
        <v>1.1000000000000001</v>
      </c>
      <c r="S45" s="208">
        <v>19</v>
      </c>
      <c r="T45" s="17"/>
      <c r="U45" s="74"/>
      <c r="V45" s="13"/>
    </row>
    <row r="46" spans="1:24" hidden="1" outlineLevel="1" x14ac:dyDescent="0.25">
      <c r="H46" s="108" t="s">
        <v>73</v>
      </c>
      <c r="I46" s="109"/>
      <c r="J46" s="8">
        <v>0.35</v>
      </c>
      <c r="L46" s="13"/>
      <c r="N46" s="10"/>
      <c r="O46" s="10"/>
      <c r="P46" s="208" t="s">
        <v>74</v>
      </c>
      <c r="Q46" s="210">
        <v>1</v>
      </c>
      <c r="R46" s="210">
        <v>2</v>
      </c>
      <c r="S46" s="208">
        <v>20</v>
      </c>
      <c r="T46" s="17"/>
      <c r="U46" s="148">
        <f>K39-I39</f>
        <v>0</v>
      </c>
      <c r="V46" s="148">
        <f>L39-J39</f>
        <v>0</v>
      </c>
    </row>
    <row r="47" spans="1:24" hidden="1" outlineLevel="1" x14ac:dyDescent="0.25">
      <c r="H47" s="108" t="s">
        <v>75</v>
      </c>
      <c r="I47" s="109"/>
      <c r="J47" s="8">
        <v>0.8</v>
      </c>
      <c r="L47" s="13"/>
      <c r="N47" s="10"/>
      <c r="O47" s="10"/>
      <c r="S47" s="17"/>
      <c r="T47" s="17"/>
    </row>
    <row r="48" spans="1:24" ht="11.25" customHeight="1" collapsed="1" x14ac:dyDescent="0.25">
      <c r="B48" s="77"/>
      <c r="D48" s="33"/>
      <c r="E48" s="33"/>
      <c r="F48" s="33"/>
      <c r="I48" s="34"/>
      <c r="S48" s="17"/>
    </row>
    <row r="49" spans="2:22" ht="16.5" customHeight="1" x14ac:dyDescent="0.25">
      <c r="B49" s="6" t="s">
        <v>76</v>
      </c>
      <c r="D49" s="33"/>
      <c r="E49" s="33"/>
      <c r="F49" s="33"/>
      <c r="H49" s="47"/>
      <c r="I49" s="34"/>
      <c r="P49" s="17"/>
      <c r="Q49" s="17"/>
      <c r="R49" s="17"/>
      <c r="S49" s="17"/>
    </row>
    <row r="50" spans="2:22" x14ac:dyDescent="0.25">
      <c r="D50" s="121"/>
      <c r="E50" s="122"/>
      <c r="F50" s="124"/>
      <c r="S50" s="17"/>
      <c r="T50" s="5" t="s">
        <v>77</v>
      </c>
    </row>
    <row r="51" spans="2:22" ht="84.75" customHeight="1" x14ac:dyDescent="0.25">
      <c r="B51" s="239" t="s">
        <v>78</v>
      </c>
      <c r="C51" s="240"/>
      <c r="D51" s="240"/>
      <c r="E51" s="240"/>
      <c r="F51" s="240"/>
      <c r="G51" s="240"/>
      <c r="H51" s="240"/>
      <c r="I51" s="240"/>
      <c r="J51" s="240"/>
      <c r="L51" s="50"/>
      <c r="P51" t="s">
        <v>79</v>
      </c>
      <c r="Q51" t="s">
        <v>80</v>
      </c>
      <c r="R51" t="s">
        <v>81</v>
      </c>
      <c r="S51" s="17"/>
    </row>
    <row r="52" spans="2:22" ht="15.75" x14ac:dyDescent="0.25">
      <c r="D52" s="5" t="s">
        <v>82</v>
      </c>
      <c r="E52" s="213">
        <v>15</v>
      </c>
      <c r="F52" t="s">
        <v>83</v>
      </c>
      <c r="G52" s="6" t="str">
        <f>IF(E52=10,'WK Datenquellen'!C30,IF(E52=12,'WK Datenquellen'!C31,IF(E52=15,'WK Datenquellen'!C32,"Bitte korrekte Heizgrenztemperatur auswählen (10/12/15°C)")))</f>
        <v>Bestandsgebäude</v>
      </c>
      <c r="J52"/>
      <c r="K52" s="95"/>
      <c r="P52" s="15">
        <v>10</v>
      </c>
      <c r="Q52" s="105"/>
      <c r="R52" s="105"/>
      <c r="U52" s="3"/>
      <c r="V52" s="3"/>
    </row>
    <row r="53" spans="2:22" ht="18" customHeight="1" x14ac:dyDescent="0.25">
      <c r="P53" s="100">
        <v>12</v>
      </c>
      <c r="Q53" s="119">
        <v>2</v>
      </c>
      <c r="R53" s="107">
        <f>I52</f>
        <v>0</v>
      </c>
      <c r="U53" s="3"/>
      <c r="V53" s="3"/>
    </row>
    <row r="54" spans="2:22" hidden="1" outlineLevel="1" x14ac:dyDescent="0.25">
      <c r="B54" s="235" t="s">
        <v>84</v>
      </c>
      <c r="C54" s="236"/>
      <c r="D54" s="236"/>
      <c r="E54" s="236"/>
      <c r="F54" s="236"/>
      <c r="G54" s="236"/>
      <c r="H54" s="236"/>
      <c r="I54" s="236"/>
      <c r="J54" s="236"/>
      <c r="P54" s="20">
        <v>15</v>
      </c>
      <c r="Q54" s="106"/>
      <c r="R54" s="106"/>
    </row>
    <row r="55" spans="2:22" hidden="1" outlineLevel="1" x14ac:dyDescent="0.25">
      <c r="B55" s="237" t="s">
        <v>85</v>
      </c>
      <c r="C55" s="238"/>
      <c r="D55" s="238"/>
      <c r="E55" s="64" t="e">
        <f>INDEX(E85:G93,MATCH(C21,D85:D93),MATCH(E52,E84:G84))</f>
        <v>#N/A</v>
      </c>
      <c r="F55" s="34" t="s">
        <v>86</v>
      </c>
    </row>
    <row r="56" spans="2:22" s="3" customFormat="1" ht="9.75" hidden="1" customHeight="1" outlineLevel="1" x14ac:dyDescent="0.25">
      <c r="B56" s="81"/>
      <c r="D56" s="5"/>
      <c r="E56" s="80"/>
      <c r="F56" s="35"/>
      <c r="G56"/>
      <c r="H56"/>
      <c r="I56"/>
      <c r="J56" s="5"/>
      <c r="L56"/>
      <c r="N56"/>
      <c r="O56"/>
      <c r="P56"/>
      <c r="Q56"/>
      <c r="R56"/>
      <c r="S56"/>
      <c r="T56"/>
    </row>
    <row r="57" spans="2:22" ht="15" customHeight="1" collapsed="1" x14ac:dyDescent="0.25">
      <c r="B57" s="77"/>
      <c r="C57" s="77"/>
      <c r="D57" s="79"/>
      <c r="F57" s="77"/>
      <c r="G57" s="78"/>
      <c r="J57" s="76"/>
      <c r="U57" s="3"/>
      <c r="V57" s="3"/>
    </row>
    <row r="58" spans="2:22" s="3" customFormat="1" ht="21" customHeight="1" x14ac:dyDescent="0.3">
      <c r="B58" s="55" t="s">
        <v>87</v>
      </c>
      <c r="C58" s="56"/>
      <c r="D58" s="57"/>
      <c r="E58" s="56"/>
      <c r="F58" s="56"/>
      <c r="G58" s="56"/>
      <c r="H58" s="56"/>
      <c r="I58" s="56"/>
      <c r="J58" s="58" t="s">
        <v>88</v>
      </c>
      <c r="L58"/>
      <c r="N58"/>
      <c r="O58"/>
      <c r="P58"/>
      <c r="Q58"/>
      <c r="R58"/>
      <c r="S58"/>
      <c r="T58"/>
    </row>
    <row r="59" spans="2:22" s="3" customFormat="1" ht="15" customHeight="1" thickBot="1" x14ac:dyDescent="0.35">
      <c r="B59" s="55"/>
      <c r="C59" s="56"/>
      <c r="D59" s="57"/>
      <c r="E59" s="56"/>
      <c r="F59" s="56"/>
      <c r="G59" s="56"/>
      <c r="H59" s="56"/>
      <c r="I59" s="56"/>
      <c r="J59" s="58"/>
      <c r="L59"/>
      <c r="N59"/>
      <c r="O59"/>
      <c r="P59"/>
      <c r="Q59" t="s">
        <v>89</v>
      </c>
      <c r="R59" t="s">
        <v>90</v>
      </c>
      <c r="S59" t="s">
        <v>89</v>
      </c>
      <c r="T59" t="s">
        <v>91</v>
      </c>
    </row>
    <row r="60" spans="2:22" s="3" customFormat="1" ht="36.75" customHeight="1" thickBot="1" x14ac:dyDescent="0.3">
      <c r="B60" s="228" t="s">
        <v>92</v>
      </c>
      <c r="C60" s="228"/>
      <c r="D60" s="229"/>
      <c r="E60" s="145" t="e">
        <f>IF(E52=10,I40*E55/1000,IF(E52=12,I40*E55/1000,IF(E52=15,I40*E55/1000,"X")))</f>
        <v>#N/A</v>
      </c>
      <c r="F60" s="93" t="s">
        <v>93</v>
      </c>
      <c r="G60" s="230" t="s">
        <v>94</v>
      </c>
      <c r="H60" s="231"/>
      <c r="I60" s="231"/>
      <c r="J60" s="231"/>
      <c r="L60"/>
      <c r="P60" s="11" t="s">
        <v>95</v>
      </c>
      <c r="Q60" s="118">
        <v>1</v>
      </c>
      <c r="R60" s="11">
        <v>1</v>
      </c>
      <c r="S60" t="s">
        <v>81</v>
      </c>
      <c r="T60"/>
    </row>
    <row r="61" spans="2:22" s="3" customFormat="1" ht="18.95" customHeight="1" thickBot="1" x14ac:dyDescent="0.4">
      <c r="B61" s="189" t="s">
        <v>96</v>
      </c>
      <c r="C61" s="214"/>
      <c r="D61" s="60"/>
      <c r="E61" s="146" t="e">
        <f>E60*VLOOKUP(C61,Q61:R64,2,0)/1000</f>
        <v>#N/A</v>
      </c>
      <c r="F61" s="93" t="s">
        <v>98</v>
      </c>
      <c r="G61" s="138" t="s">
        <v>99</v>
      </c>
      <c r="H61" s="56"/>
      <c r="I61" s="56"/>
      <c r="J61" s="59"/>
      <c r="L61"/>
      <c r="N61">
        <v>1</v>
      </c>
      <c r="O61"/>
      <c r="P61" s="15" t="s">
        <v>100</v>
      </c>
      <c r="Q61" s="103" t="s">
        <v>97</v>
      </c>
      <c r="R61" s="96">
        <v>3.7999999999999999E-2</v>
      </c>
      <c r="S61"/>
      <c r="T61" s="104"/>
      <c r="U61"/>
      <c r="V61"/>
    </row>
    <row r="62" spans="2:22" s="3" customFormat="1" ht="20.45" customHeight="1" thickBot="1" x14ac:dyDescent="0.35">
      <c r="B62" s="225" t="s">
        <v>101</v>
      </c>
      <c r="C62" s="225"/>
      <c r="D62" s="225"/>
      <c r="E62" s="193" t="e">
        <f>E60/L39</f>
        <v>#N/A</v>
      </c>
      <c r="F62" s="93"/>
      <c r="G62" s="138" t="e">
        <f>IF(E62&gt;=20%,"Die nötige Primärenergieeinsparung ist erreicht.","Die nötige Einsparung von 20% ist NICHT erreicht.")</f>
        <v>#N/A</v>
      </c>
      <c r="H62" s="56"/>
      <c r="I62" s="56"/>
      <c r="J62" s="59"/>
      <c r="L62"/>
      <c r="N62">
        <v>2</v>
      </c>
      <c r="O62"/>
      <c r="P62" s="100" t="s">
        <v>212</v>
      </c>
      <c r="Q62" s="101" t="s">
        <v>102</v>
      </c>
      <c r="R62" s="19">
        <v>0.20300000000000001</v>
      </c>
      <c r="S62"/>
      <c r="V62"/>
    </row>
    <row r="63" spans="2:22" s="3" customFormat="1" ht="14.25" customHeight="1" x14ac:dyDescent="0.25">
      <c r="B63" s="56"/>
      <c r="C63" s="56"/>
      <c r="D63" s="56"/>
      <c r="E63" s="82"/>
      <c r="F63" s="83"/>
      <c r="G63" s="61"/>
      <c r="H63" s="56"/>
      <c r="I63" s="62"/>
      <c r="J63" s="58"/>
      <c r="L63"/>
      <c r="N63">
        <v>3</v>
      </c>
      <c r="O63"/>
      <c r="P63" s="102" t="s">
        <v>103</v>
      </c>
      <c r="Q63" s="101" t="s">
        <v>104</v>
      </c>
      <c r="R63" s="19">
        <v>0.26600000000000001</v>
      </c>
      <c r="S63"/>
      <c r="T63" s="104"/>
    </row>
    <row r="64" spans="2:22" x14ac:dyDescent="0.25">
      <c r="C64" s="75"/>
      <c r="D64" s="77"/>
      <c r="E64" s="78"/>
      <c r="F64" s="78"/>
      <c r="H64" s="77"/>
      <c r="I64" s="78"/>
      <c r="J64" s="76"/>
      <c r="N64">
        <v>4</v>
      </c>
      <c r="P64" s="20" t="s">
        <v>210</v>
      </c>
      <c r="Q64" s="160" t="s">
        <v>105</v>
      </c>
      <c r="R64" s="215">
        <v>0.115</v>
      </c>
      <c r="S64" s="54">
        <f>INDEX(R61:R64,Q60)</f>
        <v>3.7999999999999999E-2</v>
      </c>
      <c r="T64" s="54">
        <f>INDEX(R61:R64,R60)</f>
        <v>3.7999999999999999E-2</v>
      </c>
      <c r="U64" s="3"/>
      <c r="V64" s="3"/>
    </row>
    <row r="65" spans="1:22" s="3" customFormat="1" ht="12.6" customHeight="1" x14ac:dyDescent="0.25">
      <c r="B65"/>
      <c r="C65"/>
      <c r="D65"/>
      <c r="E65"/>
      <c r="F65"/>
      <c r="G65" s="1"/>
      <c r="H65"/>
      <c r="I65"/>
      <c r="J65" s="5"/>
      <c r="L65"/>
      <c r="N65"/>
      <c r="O65"/>
      <c r="P65" t="s">
        <v>217</v>
      </c>
      <c r="Q65"/>
      <c r="R65"/>
      <c r="S65"/>
      <c r="T65"/>
    </row>
    <row r="66" spans="1:22" s="3" customFormat="1" ht="33.6" customHeight="1" x14ac:dyDescent="0.25">
      <c r="B66" t="s">
        <v>106</v>
      </c>
      <c r="C66" s="262"/>
      <c r="D66" s="262"/>
      <c r="E66" s="262"/>
      <c r="F66" s="262"/>
      <c r="G66" s="263"/>
      <c r="H66" s="260"/>
      <c r="I66" s="261"/>
      <c r="J66" s="261"/>
      <c r="L66"/>
      <c r="N66"/>
      <c r="O66"/>
      <c r="P66"/>
      <c r="Q66"/>
      <c r="R66"/>
      <c r="S66"/>
      <c r="T66"/>
    </row>
    <row r="67" spans="1:22" s="3" customFormat="1" ht="15" customHeight="1" x14ac:dyDescent="0.25">
      <c r="B67"/>
      <c r="C67" s="161"/>
      <c r="D67"/>
      <c r="E67"/>
      <c r="F67"/>
      <c r="G67" s="1"/>
      <c r="H67" t="s">
        <v>9</v>
      </c>
      <c r="J67" s="5"/>
      <c r="L67"/>
      <c r="N67"/>
      <c r="O67"/>
      <c r="P67"/>
      <c r="Q67"/>
      <c r="R67"/>
      <c r="S67"/>
      <c r="T67"/>
    </row>
    <row r="68" spans="1:22" s="3" customFormat="1" ht="12.6" customHeight="1" x14ac:dyDescent="0.25">
      <c r="C68"/>
      <c r="D68"/>
      <c r="E68"/>
      <c r="F68"/>
      <c r="I68"/>
      <c r="L68"/>
      <c r="N68"/>
      <c r="O68"/>
      <c r="P68" s="6" t="s">
        <v>107</v>
      </c>
      <c r="Q68"/>
      <c r="R68"/>
      <c r="S68"/>
      <c r="T68"/>
    </row>
    <row r="69" spans="1:22" s="3" customFormat="1" ht="42" customHeight="1" outlineLevel="1" x14ac:dyDescent="0.25">
      <c r="B69" t="s">
        <v>108</v>
      </c>
      <c r="C69"/>
      <c r="D69"/>
      <c r="E69"/>
      <c r="F69"/>
      <c r="I69"/>
      <c r="J69" s="5"/>
      <c r="L69"/>
      <c r="N69"/>
      <c r="O69"/>
      <c r="P69" t="s">
        <v>109</v>
      </c>
      <c r="Q69" s="194">
        <f>E70-E71</f>
        <v>0</v>
      </c>
      <c r="R69"/>
      <c r="S69"/>
      <c r="T69"/>
    </row>
    <row r="70" spans="1:22" ht="15" customHeight="1" outlineLevel="1" x14ac:dyDescent="0.25">
      <c r="B70" t="s">
        <v>110</v>
      </c>
      <c r="C70" s="5"/>
      <c r="D70" s="5" t="s">
        <v>111</v>
      </c>
      <c r="E70" s="252">
        <f>L39</f>
        <v>0</v>
      </c>
      <c r="F70" s="253"/>
      <c r="G70" s="72" t="s">
        <v>93</v>
      </c>
      <c r="J70" s="76"/>
      <c r="P70" s="190" t="s">
        <v>112</v>
      </c>
      <c r="Q70" s="191" t="e">
        <f>1-(E71/E70)</f>
        <v>#DIV/0!</v>
      </c>
      <c r="U70" s="3"/>
      <c r="V70" s="3"/>
    </row>
    <row r="71" spans="1:22" ht="15" customHeight="1" outlineLevel="1" x14ac:dyDescent="0.25">
      <c r="A71" s="125"/>
      <c r="B71" s="5"/>
      <c r="C71" s="5"/>
      <c r="D71" s="5" t="s">
        <v>113</v>
      </c>
      <c r="E71" s="252">
        <f>V46</f>
        <v>0</v>
      </c>
      <c r="F71" s="253"/>
      <c r="G71" s="72" t="s">
        <v>93</v>
      </c>
      <c r="H71" s="126"/>
      <c r="J71" s="76"/>
      <c r="U71" s="3"/>
      <c r="V71" s="3"/>
    </row>
    <row r="72" spans="1:22" s="3" customFormat="1" ht="12.6" customHeight="1" x14ac:dyDescent="0.25">
      <c r="C72"/>
      <c r="D72"/>
      <c r="E72"/>
      <c r="F72"/>
      <c r="I72"/>
      <c r="J72" s="5"/>
      <c r="L72"/>
      <c r="N72"/>
      <c r="O72"/>
      <c r="P72"/>
      <c r="Q72"/>
      <c r="R72"/>
      <c r="S72"/>
      <c r="T72"/>
    </row>
    <row r="73" spans="1:22" s="3" customFormat="1" ht="12.6" customHeight="1" x14ac:dyDescent="0.25">
      <c r="C73"/>
      <c r="D73"/>
      <c r="E73"/>
      <c r="F73"/>
      <c r="I73"/>
      <c r="J73" s="5"/>
      <c r="L73"/>
      <c r="N73"/>
      <c r="O73"/>
      <c r="P73"/>
      <c r="Q73"/>
      <c r="R73"/>
      <c r="S73"/>
      <c r="T73"/>
      <c r="U73"/>
    </row>
    <row r="74" spans="1:22" s="3" customFormat="1" ht="12.6" customHeight="1" x14ac:dyDescent="0.25">
      <c r="B74"/>
      <c r="C74"/>
      <c r="D74"/>
      <c r="E74"/>
      <c r="F74"/>
      <c r="G74" s="1"/>
      <c r="H74"/>
      <c r="I74"/>
      <c r="J74" s="5"/>
      <c r="L74"/>
      <c r="N74"/>
      <c r="O74"/>
      <c r="P74"/>
      <c r="Q74"/>
      <c r="R74"/>
      <c r="S74"/>
      <c r="T74"/>
      <c r="U74"/>
      <c r="V74"/>
    </row>
    <row r="75" spans="1:22" s="3" customFormat="1" ht="12.6" hidden="1" customHeight="1" outlineLevel="1" x14ac:dyDescent="0.25">
      <c r="B75" s="254" t="s">
        <v>114</v>
      </c>
      <c r="C75" s="255"/>
      <c r="D75" s="255"/>
      <c r="E75" s="255"/>
      <c r="F75" s="255"/>
      <c r="G75" s="255"/>
      <c r="H75" s="255"/>
      <c r="I75" s="255"/>
      <c r="J75" s="256"/>
      <c r="L75" s="36"/>
      <c r="N75"/>
      <c r="O75"/>
      <c r="P75"/>
      <c r="Q75"/>
      <c r="R75"/>
      <c r="S75"/>
      <c r="T75"/>
      <c r="U75"/>
      <c r="V75"/>
    </row>
    <row r="76" spans="1:22" s="3" customFormat="1" ht="12.6" hidden="1" customHeight="1" outlineLevel="1" x14ac:dyDescent="0.25">
      <c r="B76" s="257"/>
      <c r="C76" s="258"/>
      <c r="D76" s="258"/>
      <c r="E76" s="258"/>
      <c r="F76" s="258"/>
      <c r="G76" s="258"/>
      <c r="H76" s="258"/>
      <c r="I76" s="258"/>
      <c r="J76" s="259"/>
      <c r="L76" s="36"/>
      <c r="N76"/>
      <c r="O76"/>
      <c r="P76"/>
      <c r="Q76"/>
      <c r="R76"/>
      <c r="S76"/>
      <c r="T76"/>
      <c r="U76"/>
      <c r="V76"/>
    </row>
    <row r="77" spans="1:22" s="3" customFormat="1" hidden="1" outlineLevel="1" x14ac:dyDescent="0.25">
      <c r="B77"/>
      <c r="C77"/>
      <c r="D77"/>
      <c r="E77"/>
      <c r="F77"/>
      <c r="G77" s="1"/>
      <c r="H77"/>
      <c r="I77"/>
      <c r="J77" s="5"/>
      <c r="L77"/>
      <c r="N77"/>
      <c r="O77"/>
      <c r="P77"/>
      <c r="Q77"/>
      <c r="R77"/>
      <c r="S77"/>
      <c r="T77"/>
      <c r="U77"/>
      <c r="V77"/>
    </row>
    <row r="78" spans="1:22" hidden="1" outlineLevel="1" x14ac:dyDescent="0.25">
      <c r="D78" s="24"/>
      <c r="E78" s="24"/>
      <c r="F78" s="24"/>
      <c r="G78" s="1"/>
    </row>
    <row r="79" spans="1:22" hidden="1" outlineLevel="2" x14ac:dyDescent="0.25">
      <c r="C79" s="5" t="s">
        <v>115</v>
      </c>
      <c r="D79" s="71">
        <f>D27*C27*H27+C28*D28*H28+C29*D29*H29+C30*D30*H30+C31*D31*H31+C32*D32*H32+C38*D38*H38</f>
        <v>0</v>
      </c>
      <c r="E79" s="24" t="s">
        <v>63</v>
      </c>
      <c r="F79" s="72" t="s">
        <v>116</v>
      </c>
      <c r="G79" s="1"/>
    </row>
    <row r="80" spans="1:22" hidden="1" outlineLevel="1" collapsed="1" x14ac:dyDescent="0.25">
      <c r="H80" s="1"/>
    </row>
    <row r="81" spans="2:12" ht="17.25" hidden="1" outlineLevel="1" x14ac:dyDescent="0.25">
      <c r="B81" s="6" t="s">
        <v>117</v>
      </c>
      <c r="K81" s="6" t="s">
        <v>5</v>
      </c>
    </row>
    <row r="82" spans="2:12" ht="6" hidden="1" customHeight="1" outlineLevel="1" thickBot="1" x14ac:dyDescent="0.3">
      <c r="B82" s="37"/>
    </row>
    <row r="83" spans="2:12" hidden="1" outlineLevel="1" x14ac:dyDescent="0.25">
      <c r="D83" s="38" t="s">
        <v>118</v>
      </c>
      <c r="E83" s="249" t="s">
        <v>119</v>
      </c>
      <c r="F83" s="250"/>
      <c r="G83" s="251"/>
      <c r="H83" t="s">
        <v>120</v>
      </c>
      <c r="I83" t="s">
        <v>121</v>
      </c>
    </row>
    <row r="84" spans="2:12" ht="15.75" hidden="1" outlineLevel="1" thickBot="1" x14ac:dyDescent="0.3">
      <c r="D84" s="39" t="s">
        <v>122</v>
      </c>
      <c r="E84" s="89">
        <v>10</v>
      </c>
      <c r="F84" s="90">
        <v>12</v>
      </c>
      <c r="G84" s="91">
        <v>15</v>
      </c>
    </row>
    <row r="85" spans="2:12" ht="14.45" hidden="1" customHeight="1" outlineLevel="1" x14ac:dyDescent="0.25">
      <c r="C85" s="248" t="s">
        <v>123</v>
      </c>
      <c r="D85" s="40">
        <v>15</v>
      </c>
      <c r="E85" s="41">
        <f>2162*24</f>
        <v>51888</v>
      </c>
      <c r="F85" s="42">
        <f>2289*24</f>
        <v>54936</v>
      </c>
      <c r="G85" s="42">
        <f>2376*24</f>
        <v>57024</v>
      </c>
      <c r="I85" s="13"/>
    </row>
    <row r="86" spans="2:12" hidden="1" outlineLevel="1" x14ac:dyDescent="0.25">
      <c r="C86" s="248"/>
      <c r="D86" s="43">
        <v>16</v>
      </c>
      <c r="E86" s="44">
        <f>2355*24</f>
        <v>56520</v>
      </c>
      <c r="F86" s="45">
        <f>2513*24</f>
        <v>60312</v>
      </c>
      <c r="G86" s="45">
        <f>2657*24</f>
        <v>63768</v>
      </c>
      <c r="I86" s="13"/>
      <c r="J86" s="51"/>
    </row>
    <row r="87" spans="2:12" hidden="1" outlineLevel="1" x14ac:dyDescent="0.25">
      <c r="C87" s="248"/>
      <c r="D87" s="43">
        <v>17</v>
      </c>
      <c r="E87" s="44">
        <f>2547*24</f>
        <v>61128</v>
      </c>
      <c r="F87" s="45">
        <f>2736*24</f>
        <v>65664</v>
      </c>
      <c r="G87" s="45">
        <f>2938*24</f>
        <v>70512</v>
      </c>
      <c r="I87" s="13"/>
      <c r="J87" s="51"/>
    </row>
    <row r="88" spans="2:12" hidden="1" outlineLevel="1" x14ac:dyDescent="0.25">
      <c r="C88" s="248"/>
      <c r="D88" s="43">
        <v>18</v>
      </c>
      <c r="E88" s="44">
        <f>2739*24</f>
        <v>65736</v>
      </c>
      <c r="F88" s="45">
        <f>2960*24</f>
        <v>71040</v>
      </c>
      <c r="G88" s="45">
        <f>3220*24</f>
        <v>77280</v>
      </c>
      <c r="I88" s="13"/>
      <c r="J88" s="51"/>
      <c r="L88" s="13"/>
    </row>
    <row r="89" spans="2:12" hidden="1" outlineLevel="1" x14ac:dyDescent="0.25">
      <c r="C89" s="248"/>
      <c r="D89" s="43">
        <v>19</v>
      </c>
      <c r="E89" s="44">
        <f>2932*24</f>
        <v>70368</v>
      </c>
      <c r="F89" s="45">
        <f>3184*24</f>
        <v>76416</v>
      </c>
      <c r="G89" s="45">
        <f>3501*24</f>
        <v>84024</v>
      </c>
      <c r="I89" s="13"/>
      <c r="J89" s="51"/>
      <c r="L89" s="13"/>
    </row>
    <row r="90" spans="2:12" hidden="1" outlineLevel="1" x14ac:dyDescent="0.25">
      <c r="C90" s="248"/>
      <c r="D90" s="43">
        <v>20</v>
      </c>
      <c r="E90" s="44">
        <f>3124*24</f>
        <v>74976</v>
      </c>
      <c r="F90" s="45">
        <f>3407*24</f>
        <v>81768</v>
      </c>
      <c r="G90" s="45">
        <f>3782*24</f>
        <v>90768</v>
      </c>
      <c r="I90" s="13"/>
      <c r="J90" s="51"/>
      <c r="L90" s="13"/>
    </row>
    <row r="91" spans="2:12" hidden="1" outlineLevel="1" x14ac:dyDescent="0.25">
      <c r="C91" s="248"/>
      <c r="D91" s="43">
        <v>21</v>
      </c>
      <c r="E91" s="44">
        <f>3316*24</f>
        <v>79584</v>
      </c>
      <c r="F91" s="45">
        <f>3631*24</f>
        <v>87144</v>
      </c>
      <c r="G91" s="45">
        <f>4063*24</f>
        <v>97512</v>
      </c>
      <c r="I91" s="13"/>
      <c r="J91" s="51"/>
      <c r="L91" s="13"/>
    </row>
    <row r="92" spans="2:12" hidden="1" outlineLevel="1" x14ac:dyDescent="0.25">
      <c r="C92" s="248"/>
      <c r="D92" s="43">
        <v>22</v>
      </c>
      <c r="E92" s="44">
        <f>3508*24</f>
        <v>84192</v>
      </c>
      <c r="F92" s="45">
        <f>3855*24</f>
        <v>92520</v>
      </c>
      <c r="G92" s="45">
        <f>4344*24</f>
        <v>104256</v>
      </c>
      <c r="I92" s="13"/>
      <c r="J92" s="51"/>
      <c r="L92" s="13"/>
    </row>
    <row r="93" spans="2:12" ht="15.75" hidden="1" outlineLevel="1" thickBot="1" x14ac:dyDescent="0.3">
      <c r="C93" s="248"/>
      <c r="D93" s="46">
        <v>23</v>
      </c>
      <c r="E93" s="44">
        <f>3701*24</f>
        <v>88824</v>
      </c>
      <c r="F93" s="45">
        <f>4079*24</f>
        <v>97896</v>
      </c>
      <c r="G93" s="45">
        <f>4626*24</f>
        <v>111024</v>
      </c>
      <c r="I93" s="13"/>
      <c r="J93" s="51"/>
      <c r="L93" s="13"/>
    </row>
    <row r="94" spans="2:12" hidden="1" outlineLevel="1" x14ac:dyDescent="0.25">
      <c r="B94" t="s">
        <v>124</v>
      </c>
    </row>
    <row r="95" spans="2:12" hidden="1" outlineLevel="1" x14ac:dyDescent="0.25">
      <c r="B95" s="37" t="s">
        <v>125</v>
      </c>
    </row>
    <row r="96" spans="2:12" collapsed="1" x14ac:dyDescent="0.25"/>
  </sheetData>
  <sheetProtection algorithmName="SHA-512" hashValue="kkVj4Dxke/0U0Gar27iuZyXKOvPpQ9lSczxX4im4YHVmgUtDWIAM/92smzTq29SFrRmsZRjvw8np4VexwskpAQ==" saltValue="lKltKkXxC4mW+8hv4yOZRA==" spinCount="100000" sheet="1"/>
  <protectedRanges>
    <protectedRange sqref="C11:J13" name="KontaktBauherr"/>
    <protectedRange sqref="D61:D62" name="Energieträger"/>
    <protectedRange sqref="E55:E56" name="Gradtagszahl"/>
    <protectedRange sqref="I52" name="Heizgrenztemperatur"/>
    <protectedRange sqref="C30:E38 B27:B32 B34:B38" name="Bauteile"/>
    <protectedRange sqref="H27:H38" name="FxFaktoren"/>
    <protectedRange sqref="C21" name="Innentemperatur"/>
    <protectedRange sqref="C16:J18" name="KontaktAufsteller_1"/>
    <protectedRange sqref="C27:E29" name="Bauteile_1"/>
  </protectedRanges>
  <customSheetViews>
    <customSheetView guid="{4AC8902A-637D-407C-BD16-03D7511214FF}" scale="90" fitToPage="1" printArea="1" hiddenRows="1" topLeftCell="B13">
      <selection activeCell="O24" sqref="O24"/>
      <pageMargins left="0" right="0" top="0" bottom="0" header="0" footer="0"/>
      <printOptions horizontalCentered="1"/>
      <pageSetup paperSize="9" scale="68" orientation="portrait" r:id="rId1"/>
      <headerFooter>
        <oddHeader>&amp;LIFB Hamburg, EQ - &amp;A&amp;RAusdruck vom &amp;D</oddHeader>
        <oddFooter>&amp;L&amp;F&amp;RSeite &amp;P von &amp;N</oddFooter>
      </headerFooter>
    </customSheetView>
  </customSheetViews>
  <mergeCells count="23">
    <mergeCell ref="H66:J66"/>
    <mergeCell ref="C66:G66"/>
    <mergeCell ref="C85:C93"/>
    <mergeCell ref="E83:G83"/>
    <mergeCell ref="E70:F70"/>
    <mergeCell ref="E71:F71"/>
    <mergeCell ref="B75:J76"/>
    <mergeCell ref="Z4:AH4"/>
    <mergeCell ref="B1:J1"/>
    <mergeCell ref="I2:J3"/>
    <mergeCell ref="N24:N26"/>
    <mergeCell ref="B62:D62"/>
    <mergeCell ref="B4:J4"/>
    <mergeCell ref="B6:J6"/>
    <mergeCell ref="B60:D60"/>
    <mergeCell ref="G60:J60"/>
    <mergeCell ref="C11:J11"/>
    <mergeCell ref="B54:J54"/>
    <mergeCell ref="B55:D55"/>
    <mergeCell ref="B51:J51"/>
    <mergeCell ref="C16:J16"/>
    <mergeCell ref="C17:J17"/>
    <mergeCell ref="B20:J20"/>
  </mergeCells>
  <dataValidations count="4">
    <dataValidation type="list" allowBlank="1" showInputMessage="1" showErrorMessage="1" sqref="E52" xr:uid="{DA1159E0-19AF-4A45-90CD-0E1026F14D1B}">
      <formula1>$P$52:$P$54</formula1>
    </dataValidation>
    <dataValidation type="list" allowBlank="1" showInputMessage="1" showErrorMessage="1" sqref="C61" xr:uid="{819D5185-06B3-4D6C-A29C-49E458AD675E}">
      <formula1>$Q$61:$Q$64</formula1>
    </dataValidation>
    <dataValidation type="list" allowBlank="1" showInputMessage="1" showErrorMessage="1" sqref="B27:B36" xr:uid="{FF1F7807-A122-4C72-A83A-5B9D25E4F5F5}">
      <formula1>$P$27:$P$41</formula1>
    </dataValidation>
    <dataValidation type="list" allowBlank="1" showInputMessage="1" showErrorMessage="1" sqref="H27:H38" xr:uid="{1FD16718-F766-4606-8DFE-206A021FB542}">
      <formula1>$H$43:$H$47</formula1>
    </dataValidation>
  </dataValidations>
  <hyperlinks>
    <hyperlink ref="B95" r:id="rId2" xr:uid="{00000000-0004-0000-0000-000000000000}"/>
  </hyperlinks>
  <printOptions horizontalCentered="1"/>
  <pageMargins left="0.25" right="0.25" top="0.75" bottom="0.75" header="0.3" footer="0.3"/>
  <pageSetup paperSize="9" scale="61" orientation="portrait" r:id="rId3"/>
  <headerFooter>
    <oddHeader>&amp;LIFB Hamburg, EQ - &amp;A&amp;RAusdruck vom &amp;D</oddHeader>
    <oddFooter>&amp;L&amp;F&amp;RSeite &amp;P von &amp;N</oddFooter>
  </headerFooter>
  <ignoredErrors>
    <ignoredError sqref="V35" 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4168F-A5EB-4D37-BB34-F13FDBA93325}">
  <sheetPr>
    <pageSetUpPr fitToPage="1"/>
  </sheetPr>
  <dimension ref="A1:V56"/>
  <sheetViews>
    <sheetView zoomScaleNormal="100" zoomScaleSheetLayoutView="110" workbookViewId="0">
      <selection activeCell="B1" sqref="B1:J1"/>
    </sheetView>
  </sheetViews>
  <sheetFormatPr baseColWidth="10" defaultColWidth="11.42578125" defaultRowHeight="15" x14ac:dyDescent="0.25"/>
  <cols>
    <col min="1" max="1" width="3.7109375" customWidth="1"/>
    <col min="2" max="2" width="32" customWidth="1"/>
    <col min="3" max="3" width="29.140625" customWidth="1"/>
    <col min="4" max="7" width="5.140625" customWidth="1"/>
    <col min="8" max="8" width="18.140625" customWidth="1"/>
    <col min="13" max="13" width="15.85546875" customWidth="1"/>
    <col min="14" max="14" width="10.85546875" customWidth="1"/>
  </cols>
  <sheetData>
    <row r="1" spans="1:20" ht="56.45" customHeight="1" x14ac:dyDescent="0.25">
      <c r="B1" s="221"/>
      <c r="C1" s="221"/>
      <c r="D1" s="221"/>
      <c r="E1" s="221"/>
      <c r="F1" s="221"/>
      <c r="G1" s="221"/>
      <c r="H1" s="221"/>
      <c r="I1" s="221"/>
      <c r="J1" s="221"/>
    </row>
    <row r="2" spans="1:20" ht="4.5" customHeight="1" x14ac:dyDescent="0.25">
      <c r="I2" s="222" t="s">
        <v>211</v>
      </c>
      <c r="J2" s="222"/>
    </row>
    <row r="3" spans="1:20" ht="4.5" customHeight="1" x14ac:dyDescent="0.25">
      <c r="I3" s="223"/>
      <c r="J3" s="223"/>
    </row>
    <row r="4" spans="1:20" ht="57.95" customHeight="1" x14ac:dyDescent="0.25">
      <c r="B4" s="264" t="s">
        <v>126</v>
      </c>
      <c r="C4" s="226"/>
      <c r="D4" s="226"/>
      <c r="E4" s="226"/>
      <c r="F4" s="226"/>
      <c r="G4" s="226"/>
      <c r="H4" s="226"/>
      <c r="I4" s="226"/>
      <c r="J4" s="226"/>
      <c r="K4" s="178"/>
    </row>
    <row r="5" spans="1:20" ht="6" customHeight="1" x14ac:dyDescent="0.35">
      <c r="B5" s="9"/>
      <c r="J5" s="5"/>
    </row>
    <row r="6" spans="1:20" ht="58.5" customHeight="1" x14ac:dyDescent="0.25">
      <c r="A6" s="12"/>
      <c r="B6" s="265" t="s">
        <v>127</v>
      </c>
      <c r="C6" s="266"/>
      <c r="D6" s="266"/>
      <c r="E6" s="266"/>
      <c r="F6" s="266"/>
      <c r="G6" s="266"/>
      <c r="H6" s="266"/>
      <c r="I6" s="266"/>
      <c r="J6" s="266"/>
      <c r="K6" s="12"/>
    </row>
    <row r="7" spans="1:20" ht="11.45" customHeight="1" x14ac:dyDescent="0.25">
      <c r="B7" s="53"/>
      <c r="C7" s="53"/>
      <c r="D7" s="53"/>
      <c r="E7" s="53"/>
      <c r="F7" s="53"/>
      <c r="G7" s="53"/>
      <c r="H7" s="53"/>
      <c r="I7" s="53"/>
      <c r="J7" s="53"/>
    </row>
    <row r="8" spans="1:20" ht="12.95" customHeight="1" x14ac:dyDescent="0.25">
      <c r="B8" s="49"/>
      <c r="E8" s="49"/>
      <c r="F8" s="49"/>
      <c r="G8" s="49"/>
      <c r="H8" s="49"/>
      <c r="I8" s="14" t="s">
        <v>2</v>
      </c>
      <c r="J8" s="14" t="s">
        <v>3</v>
      </c>
    </row>
    <row r="9" spans="1:20" ht="12.95" customHeight="1" x14ac:dyDescent="0.25">
      <c r="I9" s="63"/>
      <c r="J9" s="54"/>
    </row>
    <row r="10" spans="1:20" ht="12.95" customHeight="1" x14ac:dyDescent="0.25">
      <c r="B10" s="49"/>
      <c r="C10" s="49"/>
      <c r="D10" s="49"/>
      <c r="E10" s="49"/>
      <c r="F10" s="49"/>
      <c r="G10" s="49"/>
      <c r="H10" s="49"/>
      <c r="I10" s="49"/>
      <c r="J10" s="49"/>
    </row>
    <row r="11" spans="1:20" ht="18.75" x14ac:dyDescent="0.25">
      <c r="A11" s="129"/>
      <c r="B11" s="165" t="s">
        <v>4</v>
      </c>
      <c r="C11" s="232"/>
      <c r="D11" s="233"/>
      <c r="E11" s="233"/>
      <c r="F11" s="233"/>
      <c r="G11" s="233"/>
      <c r="H11" s="233"/>
      <c r="I11" s="233"/>
      <c r="J11" s="234"/>
      <c r="K11" s="129"/>
    </row>
    <row r="12" spans="1:20" ht="18.75" x14ac:dyDescent="0.25">
      <c r="A12" s="129"/>
      <c r="B12" s="166" t="s">
        <v>6</v>
      </c>
      <c r="C12" s="132"/>
      <c r="D12" s="133"/>
      <c r="E12" s="133"/>
      <c r="F12" s="133"/>
      <c r="G12" s="133"/>
      <c r="H12" s="133"/>
      <c r="I12" s="133"/>
      <c r="J12" s="134"/>
      <c r="K12" s="129"/>
    </row>
    <row r="13" spans="1:20" ht="18.75" x14ac:dyDescent="0.25">
      <c r="A13" s="129"/>
      <c r="B13" s="165" t="s">
        <v>7</v>
      </c>
      <c r="C13" s="135" t="s">
        <v>8</v>
      </c>
      <c r="D13" s="136"/>
      <c r="E13" s="136"/>
      <c r="F13" s="136"/>
      <c r="G13" s="136"/>
      <c r="H13" s="136"/>
      <c r="I13" s="136"/>
      <c r="J13" s="137"/>
      <c r="K13" s="129"/>
    </row>
    <row r="15" spans="1:20" s="3" customFormat="1" ht="15" customHeight="1" x14ac:dyDescent="0.25">
      <c r="B15" s="11" t="s">
        <v>9</v>
      </c>
      <c r="C15" s="241" t="s">
        <v>10</v>
      </c>
      <c r="D15" s="242"/>
      <c r="E15" s="242"/>
      <c r="F15" s="242"/>
      <c r="G15" s="242"/>
      <c r="H15" s="242"/>
      <c r="I15" s="242"/>
      <c r="J15" s="243"/>
      <c r="L15"/>
      <c r="N15"/>
      <c r="O15"/>
      <c r="P15"/>
      <c r="Q15" s="5"/>
      <c r="S15" s="11"/>
      <c r="T15" s="104"/>
    </row>
    <row r="16" spans="1:20" s="3" customFormat="1" ht="15" customHeight="1" x14ac:dyDescent="0.25">
      <c r="B16" s="11" t="s">
        <v>11</v>
      </c>
      <c r="C16" s="244" t="s">
        <v>12</v>
      </c>
      <c r="D16" s="245"/>
      <c r="E16" s="245"/>
      <c r="F16" s="245"/>
      <c r="G16" s="245"/>
      <c r="H16" s="245"/>
      <c r="I16" s="245"/>
      <c r="J16" s="246"/>
      <c r="L16"/>
      <c r="N16"/>
      <c r="O16"/>
      <c r="P16"/>
      <c r="Q16"/>
      <c r="R16"/>
      <c r="S16"/>
      <c r="T16"/>
    </row>
    <row r="18" spans="2:22" x14ac:dyDescent="0.25">
      <c r="B18" s="179" t="s">
        <v>128</v>
      </c>
    </row>
    <row r="19" spans="2:22" x14ac:dyDescent="0.25">
      <c r="B19" s="118" t="s">
        <v>208</v>
      </c>
      <c r="C19" s="11" t="s">
        <v>129</v>
      </c>
      <c r="D19" s="11"/>
      <c r="E19" s="11"/>
      <c r="F19" s="11"/>
      <c r="G19" s="11"/>
      <c r="H19" s="11"/>
      <c r="I19" s="11"/>
      <c r="J19" s="11"/>
    </row>
    <row r="20" spans="2:22" x14ac:dyDescent="0.25">
      <c r="B20" s="118" t="s">
        <v>208</v>
      </c>
      <c r="C20" s="11" t="s">
        <v>130</v>
      </c>
      <c r="D20" s="11"/>
      <c r="E20" s="11"/>
      <c r="F20" s="11"/>
      <c r="G20" s="11"/>
      <c r="H20" s="11"/>
      <c r="I20" s="11"/>
      <c r="J20" s="11"/>
    </row>
    <row r="21" spans="2:22" ht="42.75" customHeight="1" x14ac:dyDescent="0.25">
      <c r="B21" s="118" t="s">
        <v>208</v>
      </c>
      <c r="C21" s="267" t="s">
        <v>131</v>
      </c>
      <c r="D21" s="268"/>
      <c r="E21" s="268"/>
      <c r="F21" s="268"/>
      <c r="G21" s="268"/>
      <c r="H21" s="268"/>
      <c r="I21" s="268"/>
      <c r="J21" s="268"/>
    </row>
    <row r="22" spans="2:22" x14ac:dyDescent="0.25">
      <c r="B22" s="216"/>
      <c r="C22" s="180"/>
    </row>
    <row r="23" spans="2:22" ht="36" customHeight="1" x14ac:dyDescent="0.25">
      <c r="B23" s="269" t="s">
        <v>132</v>
      </c>
      <c r="C23" s="247"/>
      <c r="D23" s="247"/>
      <c r="E23" s="247"/>
      <c r="F23" s="247"/>
      <c r="G23" s="247"/>
      <c r="H23" s="247"/>
      <c r="I23" s="247"/>
      <c r="J23" s="247"/>
    </row>
    <row r="24" spans="2:22" ht="18.95" customHeight="1" x14ac:dyDescent="0.25">
      <c r="B24" t="s">
        <v>133</v>
      </c>
      <c r="C24" s="217"/>
      <c r="D24" t="s">
        <v>93</v>
      </c>
    </row>
    <row r="25" spans="2:22" ht="4.5" customHeight="1" x14ac:dyDescent="0.25"/>
    <row r="26" spans="2:22" s="3" customFormat="1" ht="16.899999999999999" customHeight="1" x14ac:dyDescent="0.3">
      <c r="B26" s="187" t="s">
        <v>134</v>
      </c>
      <c r="C26" s="218"/>
      <c r="D26" s="186"/>
      <c r="E26" s="181"/>
      <c r="F26" s="182"/>
      <c r="G26" s="183"/>
      <c r="H26" s="184"/>
      <c r="I26" s="184"/>
      <c r="J26" s="185"/>
      <c r="L26"/>
      <c r="N26"/>
      <c r="O26"/>
      <c r="P26"/>
      <c r="Q26" s="5"/>
      <c r="S26"/>
      <c r="T26" s="104"/>
      <c r="U26"/>
      <c r="V26"/>
    </row>
    <row r="27" spans="2:22" s="3" customFormat="1" ht="12" customHeight="1" x14ac:dyDescent="0.3">
      <c r="B27" s="187"/>
      <c r="C27" s="184"/>
      <c r="D27" s="186"/>
      <c r="E27" s="181"/>
      <c r="F27" s="182"/>
      <c r="G27" s="183"/>
      <c r="H27" s="184"/>
      <c r="I27" s="184"/>
      <c r="J27" s="185"/>
      <c r="L27"/>
      <c r="N27"/>
      <c r="O27"/>
      <c r="P27"/>
      <c r="Q27" s="5"/>
      <c r="S27"/>
      <c r="T27" s="104"/>
      <c r="U27"/>
      <c r="V27"/>
    </row>
    <row r="28" spans="2:22" ht="60" customHeight="1" x14ac:dyDescent="0.35">
      <c r="B28" s="195" t="s">
        <v>135</v>
      </c>
      <c r="C28" s="195" t="e">
        <f>IF(AND(B19="Ja",B20="Ja",B21="Ja"),C24*VLOOKUP(C26,Einzelmaßnahmen!Q61:R64,2,0)/1000,"Bitte Sachverhalte oben mit 'Ja' bestätigen.")</f>
        <v>#N/A</v>
      </c>
      <c r="D28" s="35" t="s">
        <v>136</v>
      </c>
    </row>
    <row r="31" spans="2:22" s="3" customFormat="1" ht="33" customHeight="1" x14ac:dyDescent="0.25">
      <c r="B31" t="s">
        <v>106</v>
      </c>
      <c r="C31" s="262"/>
      <c r="D31" s="262"/>
      <c r="E31" s="262"/>
      <c r="F31" s="262"/>
      <c r="G31" s="263"/>
      <c r="H31" s="260"/>
      <c r="I31" s="261"/>
      <c r="J31" s="261"/>
      <c r="L31"/>
      <c r="N31"/>
      <c r="O31"/>
      <c r="P31"/>
      <c r="Q31"/>
      <c r="R31"/>
      <c r="S31"/>
      <c r="T31"/>
    </row>
    <row r="32" spans="2:22" s="3" customFormat="1" ht="15" customHeight="1" x14ac:dyDescent="0.25">
      <c r="B32"/>
      <c r="C32" s="161"/>
      <c r="D32"/>
      <c r="E32"/>
      <c r="F32"/>
      <c r="G32" s="1"/>
      <c r="H32" t="s">
        <v>9</v>
      </c>
      <c r="J32" s="5"/>
      <c r="L32"/>
      <c r="N32"/>
      <c r="O32"/>
      <c r="P32"/>
      <c r="Q32"/>
      <c r="R32"/>
      <c r="S32"/>
      <c r="T32"/>
    </row>
    <row r="56" spans="17:17" x14ac:dyDescent="0.25">
      <c r="Q56">
        <v>1</v>
      </c>
    </row>
  </sheetData>
  <sheetProtection algorithmName="SHA-512" hashValue="JTopwrbthyv+DhzrnlpkjmcUJAai8iQNZZjSFfm6sfxibi+bj3JnHaW/++jpNRDp/ZWb6HPHsSNOsLQ2J1jHAQ==" saltValue="IGJz7zIXo4BunMo/g2gLHw==" spinCount="100000" sheet="1" objects="1" scenarios="1"/>
  <protectedRanges>
    <protectedRange sqref="C11:J13" name="KontaktBauherr"/>
    <protectedRange sqref="C15:J16" name="KontaktAufsteller"/>
    <protectedRange sqref="D26:D27" name="Energieträger"/>
  </protectedRanges>
  <mergeCells count="11">
    <mergeCell ref="C16:J16"/>
    <mergeCell ref="C21:J21"/>
    <mergeCell ref="B23:J23"/>
    <mergeCell ref="H31:J31"/>
    <mergeCell ref="C31:G31"/>
    <mergeCell ref="C15:J15"/>
    <mergeCell ref="B1:J1"/>
    <mergeCell ref="I2:J3"/>
    <mergeCell ref="B4:J4"/>
    <mergeCell ref="B6:J6"/>
    <mergeCell ref="C11:J11"/>
  </mergeCells>
  <pageMargins left="0.23622047244094491" right="0.23622047244094491" top="0.74803149606299213" bottom="0.74803149606299213" header="0.31496062992125984" footer="0.31496062992125984"/>
  <pageSetup paperSize="9" scale="78" orientation="portrait" r:id="rId1"/>
  <headerFooter>
    <oddHeader>&amp;LIFB Hamburg, EQ - Bonusförderung "EG 70EE"&amp;RAusdruck vom: &amp;D</oddHeader>
    <oddFooter>&amp;L&amp;F&amp;R&amp;P von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30F9AD4-74A2-45CB-A01A-F2101385AB8A}">
          <x14:formula1>
            <xm:f>Dropdowns!$A$2:$A$4</xm:f>
          </x14:formula1>
          <xm:sqref>B19:B21</xm:sqref>
        </x14:dataValidation>
        <x14:dataValidation type="list" allowBlank="1" showInputMessage="1" showErrorMessage="1" xr:uid="{575BB02C-96D9-4ABE-A5D4-8DEF2757F4F4}">
          <x14:formula1>
            <xm:f>Einzelmaßnahmen!$Q$61:$Q$64</xm:f>
          </x14:formula1>
          <xm:sqref>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B11"/>
  <sheetViews>
    <sheetView workbookViewId="0"/>
  </sheetViews>
  <sheetFormatPr baseColWidth="10" defaultColWidth="11.42578125" defaultRowHeight="15" x14ac:dyDescent="0.25"/>
  <cols>
    <col min="2" max="2" width="91.5703125" customWidth="1"/>
  </cols>
  <sheetData>
    <row r="1" spans="1:2" ht="15.75" x14ac:dyDescent="0.25">
      <c r="A1" s="139" t="s">
        <v>137</v>
      </c>
    </row>
    <row r="2" spans="1:2" ht="60" x14ac:dyDescent="0.25">
      <c r="B2" s="140" t="s">
        <v>138</v>
      </c>
    </row>
    <row r="3" spans="1:2" ht="15.75" x14ac:dyDescent="0.25">
      <c r="A3" s="139" t="s">
        <v>139</v>
      </c>
    </row>
    <row r="4" spans="1:2" ht="60" x14ac:dyDescent="0.25">
      <c r="B4" s="140" t="s">
        <v>218</v>
      </c>
    </row>
    <row r="6" spans="1:2" ht="15.75" x14ac:dyDescent="0.25">
      <c r="A6" s="139" t="s">
        <v>140</v>
      </c>
    </row>
    <row r="7" spans="1:2" ht="30" x14ac:dyDescent="0.25">
      <c r="B7" s="140" t="s">
        <v>141</v>
      </c>
    </row>
    <row r="10" spans="1:2" ht="45" x14ac:dyDescent="0.25">
      <c r="A10" s="152" t="s">
        <v>219</v>
      </c>
      <c r="B10" s="140" t="s">
        <v>142</v>
      </c>
    </row>
    <row r="11" spans="1:2" ht="45" x14ac:dyDescent="0.25">
      <c r="B11" s="140" t="s">
        <v>220</v>
      </c>
    </row>
  </sheetData>
  <sheetProtection algorithmName="SHA-512" hashValue="Z2wOhUlkrBj6lZNwHnpcUCabj2OFniTCKmeDzf+RNXOyC79tUtOGfq8b0UtxWohonbDN53TXsxeR84TKdVpwoA==" saltValue="v6UR58RbacLGn3Kh+BQVoQ==" spinCount="100000" sheet="1" selectLockedCells="1" selectUnlockedCells="1"/>
  <customSheetViews>
    <customSheetView guid="{4AC8902A-637D-407C-BD16-03D7511214FF}">
      <selection activeCell="F5" sqref="F5"/>
      <pageMargins left="0" right="0" top="0" bottom="0" header="0" footer="0"/>
      <pageSetup paperSize="9" orientation="portrait" r:id="rId1"/>
    </customSheetView>
  </customSheetViews>
  <pageMargins left="0.7" right="0.7" top="0.78740157499999996" bottom="0.78740157499999996" header="0.3" footer="0.3"/>
  <pageSetup paperSize="9" scale="84"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pageSetUpPr fitToPage="1"/>
  </sheetPr>
  <dimension ref="A1:E28"/>
  <sheetViews>
    <sheetView workbookViewId="0"/>
  </sheetViews>
  <sheetFormatPr baseColWidth="10" defaultColWidth="11.42578125" defaultRowHeight="12.75" x14ac:dyDescent="0.2"/>
  <cols>
    <col min="1" max="2" width="11.42578125" style="142"/>
    <col min="3" max="3" width="12.42578125" style="142" customWidth="1"/>
    <col min="4" max="4" width="87.42578125" style="142" customWidth="1"/>
    <col min="5" max="5" width="15.85546875" style="142" customWidth="1"/>
    <col min="6" max="16384" width="11.42578125" style="142"/>
  </cols>
  <sheetData>
    <row r="1" spans="1:5" s="141" customFormat="1" x14ac:dyDescent="0.2">
      <c r="A1" s="141" t="s">
        <v>143</v>
      </c>
      <c r="B1" s="141" t="s">
        <v>144</v>
      </c>
      <c r="C1" s="141" t="s">
        <v>145</v>
      </c>
      <c r="D1" s="141" t="s">
        <v>146</v>
      </c>
      <c r="E1" s="141" t="s">
        <v>147</v>
      </c>
    </row>
    <row r="2" spans="1:5" ht="25.5" x14ac:dyDescent="0.2">
      <c r="A2" s="142" t="s">
        <v>148</v>
      </c>
      <c r="B2" s="142" t="s">
        <v>149</v>
      </c>
      <c r="C2" s="143">
        <v>42243</v>
      </c>
      <c r="D2" s="144" t="s">
        <v>150</v>
      </c>
      <c r="E2" s="144"/>
    </row>
    <row r="3" spans="1:5" ht="25.5" x14ac:dyDescent="0.2">
      <c r="A3" s="142" t="s">
        <v>151</v>
      </c>
      <c r="B3" s="142" t="s">
        <v>149</v>
      </c>
      <c r="C3" s="143">
        <v>42320</v>
      </c>
      <c r="D3" s="144" t="s">
        <v>152</v>
      </c>
      <c r="E3" s="144"/>
    </row>
    <row r="4" spans="1:5" x14ac:dyDescent="0.2">
      <c r="A4" s="142" t="s">
        <v>153</v>
      </c>
      <c r="B4" s="142" t="s">
        <v>149</v>
      </c>
      <c r="C4" s="143">
        <v>42390</v>
      </c>
      <c r="D4" s="142" t="s">
        <v>154</v>
      </c>
      <c r="E4" s="144"/>
    </row>
    <row r="5" spans="1:5" x14ac:dyDescent="0.2">
      <c r="A5" s="142" t="s">
        <v>155</v>
      </c>
      <c r="B5" s="142" t="s">
        <v>156</v>
      </c>
      <c r="C5" s="143">
        <v>42425</v>
      </c>
      <c r="D5" s="142" t="s">
        <v>157</v>
      </c>
      <c r="E5" s="144"/>
    </row>
    <row r="6" spans="1:5" x14ac:dyDescent="0.2">
      <c r="A6" s="142" t="s">
        <v>158</v>
      </c>
      <c r="B6" s="142" t="s">
        <v>149</v>
      </c>
      <c r="C6" s="143">
        <v>42635</v>
      </c>
      <c r="D6" s="142" t="s">
        <v>159</v>
      </c>
      <c r="E6" s="144"/>
    </row>
    <row r="7" spans="1:5" x14ac:dyDescent="0.2">
      <c r="A7" s="142" t="s">
        <v>160</v>
      </c>
      <c r="B7" s="142" t="s">
        <v>149</v>
      </c>
      <c r="C7" s="143">
        <v>42674</v>
      </c>
      <c r="D7" s="142" t="s">
        <v>161</v>
      </c>
      <c r="E7" s="144"/>
    </row>
    <row r="8" spans="1:5" x14ac:dyDescent="0.2">
      <c r="A8" s="142" t="s">
        <v>162</v>
      </c>
      <c r="B8" s="142" t="s">
        <v>163</v>
      </c>
      <c r="C8" s="143">
        <v>42676</v>
      </c>
      <c r="D8" s="142" t="s">
        <v>164</v>
      </c>
      <c r="E8" s="144"/>
    </row>
    <row r="9" spans="1:5" x14ac:dyDescent="0.2">
      <c r="A9" s="142" t="s">
        <v>165</v>
      </c>
      <c r="B9" s="142" t="s">
        <v>163</v>
      </c>
      <c r="C9" s="143">
        <v>42683</v>
      </c>
      <c r="D9" s="142" t="s">
        <v>166</v>
      </c>
      <c r="E9" s="144"/>
    </row>
    <row r="10" spans="1:5" x14ac:dyDescent="0.2">
      <c r="A10" s="142" t="s">
        <v>167</v>
      </c>
      <c r="B10" s="142" t="s">
        <v>149</v>
      </c>
      <c r="C10" s="143">
        <v>42794</v>
      </c>
      <c r="D10" s="142" t="s">
        <v>168</v>
      </c>
      <c r="E10" s="144"/>
    </row>
    <row r="11" spans="1:5" ht="25.5" x14ac:dyDescent="0.2">
      <c r="A11" s="142" t="s">
        <v>169</v>
      </c>
      <c r="B11" s="142" t="s">
        <v>170</v>
      </c>
      <c r="C11" s="143">
        <v>43111</v>
      </c>
      <c r="D11" s="144" t="s">
        <v>171</v>
      </c>
      <c r="E11" s="144"/>
    </row>
    <row r="12" spans="1:5" ht="38.25" x14ac:dyDescent="0.2">
      <c r="B12" s="142" t="s">
        <v>156</v>
      </c>
      <c r="C12" s="143">
        <v>43584</v>
      </c>
      <c r="D12" s="144" t="s">
        <v>172</v>
      </c>
      <c r="E12" s="144"/>
    </row>
    <row r="13" spans="1:5" ht="140.25" x14ac:dyDescent="0.2">
      <c r="A13" s="142" t="s">
        <v>173</v>
      </c>
      <c r="B13" s="142" t="s">
        <v>174</v>
      </c>
      <c r="C13" s="143">
        <v>43915</v>
      </c>
      <c r="D13" s="144" t="s">
        <v>175</v>
      </c>
      <c r="E13" s="144"/>
    </row>
    <row r="14" spans="1:5" ht="29.25" customHeight="1" x14ac:dyDescent="0.2">
      <c r="A14" s="142" t="s">
        <v>176</v>
      </c>
      <c r="B14" s="142" t="s">
        <v>174</v>
      </c>
      <c r="C14" s="143">
        <v>44005</v>
      </c>
      <c r="D14" s="144" t="s">
        <v>177</v>
      </c>
      <c r="E14" s="144"/>
    </row>
    <row r="15" spans="1:5" ht="38.25" x14ac:dyDescent="0.2">
      <c r="A15" s="142" t="s">
        <v>178</v>
      </c>
      <c r="B15" s="142" t="s">
        <v>174</v>
      </c>
      <c r="C15" s="143">
        <v>44348</v>
      </c>
      <c r="D15" s="144" t="s">
        <v>179</v>
      </c>
      <c r="E15" s="144"/>
    </row>
    <row r="16" spans="1:5" s="169" customFormat="1" ht="24.75" customHeight="1" x14ac:dyDescent="0.2">
      <c r="A16" s="169" t="s">
        <v>180</v>
      </c>
      <c r="C16" s="170"/>
      <c r="D16" s="171"/>
      <c r="E16" s="171"/>
    </row>
    <row r="17" spans="1:5" s="169" customFormat="1" ht="50.25" customHeight="1" x14ac:dyDescent="0.2">
      <c r="A17" s="173" t="s">
        <v>181</v>
      </c>
      <c r="B17" s="169" t="s">
        <v>182</v>
      </c>
      <c r="C17" s="170">
        <v>45860</v>
      </c>
      <c r="D17" s="171" t="s">
        <v>183</v>
      </c>
      <c r="E17" s="174"/>
    </row>
    <row r="18" spans="1:5" ht="25.5" x14ac:dyDescent="0.2">
      <c r="B18" s="144" t="s">
        <v>184</v>
      </c>
      <c r="C18" s="143">
        <v>45870</v>
      </c>
      <c r="D18" s="212" t="s">
        <v>185</v>
      </c>
      <c r="E18" s="144"/>
    </row>
    <row r="19" spans="1:5" ht="25.5" x14ac:dyDescent="0.2">
      <c r="A19" s="142" t="s">
        <v>186</v>
      </c>
      <c r="B19" s="144" t="s">
        <v>187</v>
      </c>
      <c r="C19" s="143">
        <v>46003</v>
      </c>
      <c r="D19" s="142" t="s">
        <v>188</v>
      </c>
      <c r="E19" s="144"/>
    </row>
    <row r="20" spans="1:5" ht="25.5" x14ac:dyDescent="0.2">
      <c r="B20" s="144" t="s">
        <v>187</v>
      </c>
      <c r="C20" s="199" t="s">
        <v>189</v>
      </c>
      <c r="D20" s="142" t="s">
        <v>190</v>
      </c>
      <c r="E20" s="144" t="s">
        <v>191</v>
      </c>
    </row>
    <row r="21" spans="1:5" x14ac:dyDescent="0.2">
      <c r="A21" s="142" t="s">
        <v>213</v>
      </c>
      <c r="B21" s="144" t="s">
        <v>215</v>
      </c>
      <c r="C21" s="199">
        <v>46142</v>
      </c>
      <c r="D21" s="144" t="s">
        <v>216</v>
      </c>
      <c r="E21" s="211"/>
    </row>
    <row r="22" spans="1:5" ht="25.5" x14ac:dyDescent="0.2">
      <c r="B22" s="142" t="s">
        <v>214</v>
      </c>
      <c r="C22" s="199">
        <v>46154</v>
      </c>
      <c r="D22" s="142" t="s">
        <v>221</v>
      </c>
      <c r="E22" s="144" t="s">
        <v>191</v>
      </c>
    </row>
    <row r="23" spans="1:5" x14ac:dyDescent="0.2">
      <c r="E23" s="144"/>
    </row>
    <row r="24" spans="1:5" x14ac:dyDescent="0.2">
      <c r="E24" s="144"/>
    </row>
    <row r="25" spans="1:5" x14ac:dyDescent="0.2">
      <c r="E25" s="144"/>
    </row>
    <row r="26" spans="1:5" x14ac:dyDescent="0.2">
      <c r="E26" s="144"/>
    </row>
    <row r="27" spans="1:5" x14ac:dyDescent="0.2">
      <c r="E27" s="144"/>
    </row>
    <row r="28" spans="1:5" x14ac:dyDescent="0.2">
      <c r="E28" s="144"/>
    </row>
  </sheetData>
  <sheetProtection algorithmName="SHA-512" hashValue="3BC+VETpEP0AxRwF38kbJJrGGlDbfbdQafa3YqYAW2kgLPB0dOqq+R9C1V1009XP2WExPaHSNw/0eI4U025pwQ==" saltValue="gaDCHHk1oSN4KmejuztKPQ==" spinCount="100000" sheet="1" selectLockedCells="1" selectUnlockedCells="1"/>
  <customSheetViews>
    <customSheetView guid="{4AC8902A-637D-407C-BD16-03D7511214FF}">
      <selection activeCell="F5" sqref="F5"/>
      <pageMargins left="0" right="0" top="0" bottom="0" header="0" footer="0"/>
      <pageSetup paperSize="9" orientation="portrait" r:id="rId1"/>
    </customSheetView>
  </customSheetViews>
  <pageMargins left="0.7" right="0.7" top="0.78740157499999996" bottom="0.78740157499999996"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22:K40"/>
  <sheetViews>
    <sheetView workbookViewId="0">
      <selection activeCell="C32" sqref="C32"/>
    </sheetView>
  </sheetViews>
  <sheetFormatPr baseColWidth="10" defaultColWidth="11.42578125" defaultRowHeight="15" x14ac:dyDescent="0.25"/>
  <sheetData>
    <row r="22" spans="1:3" x14ac:dyDescent="0.25">
      <c r="A22" t="s">
        <v>192</v>
      </c>
    </row>
    <row r="29" spans="1:3" x14ac:dyDescent="0.25">
      <c r="A29" t="s">
        <v>193</v>
      </c>
    </row>
    <row r="30" spans="1:3" ht="17.25" x14ac:dyDescent="0.25">
      <c r="B30" t="s">
        <v>194</v>
      </c>
      <c r="C30" t="s">
        <v>195</v>
      </c>
    </row>
    <row r="31" spans="1:3" ht="17.25" x14ac:dyDescent="0.25">
      <c r="B31" t="s">
        <v>196</v>
      </c>
      <c r="C31" t="s">
        <v>197</v>
      </c>
    </row>
    <row r="32" spans="1:3" ht="17.25" x14ac:dyDescent="0.25">
      <c r="B32" t="s">
        <v>198</v>
      </c>
      <c r="C32" t="s">
        <v>199</v>
      </c>
    </row>
    <row r="33" spans="2:11" x14ac:dyDescent="0.25">
      <c r="I33" t="s">
        <v>200</v>
      </c>
    </row>
    <row r="34" spans="2:11" x14ac:dyDescent="0.25">
      <c r="B34" s="6" t="s">
        <v>201</v>
      </c>
      <c r="G34" s="1"/>
      <c r="I34" t="s">
        <v>202</v>
      </c>
      <c r="K34" s="3"/>
    </row>
    <row r="35" spans="2:11" x14ac:dyDescent="0.25">
      <c r="D35" s="7" t="s">
        <v>68</v>
      </c>
      <c r="E35" s="270" t="s">
        <v>49</v>
      </c>
      <c r="F35" s="270"/>
      <c r="G35" s="270"/>
      <c r="H35" s="8">
        <v>1</v>
      </c>
      <c r="I35">
        <v>1</v>
      </c>
      <c r="K35" s="3"/>
    </row>
    <row r="36" spans="2:11" x14ac:dyDescent="0.25">
      <c r="D36" s="2" t="s">
        <v>203</v>
      </c>
      <c r="E36" s="270" t="s">
        <v>70</v>
      </c>
      <c r="F36" s="270"/>
      <c r="G36" s="270"/>
      <c r="H36" s="8">
        <v>0.55000000000000004</v>
      </c>
      <c r="I36">
        <v>0.5</v>
      </c>
      <c r="K36" s="3"/>
    </row>
    <row r="37" spans="2:11" x14ac:dyDescent="0.25">
      <c r="E37" s="270" t="s">
        <v>72</v>
      </c>
      <c r="F37" s="270"/>
      <c r="G37" s="270"/>
      <c r="H37" s="8">
        <v>0.6</v>
      </c>
      <c r="I37" s="4" t="s">
        <v>204</v>
      </c>
      <c r="K37" s="3"/>
    </row>
    <row r="38" spans="2:11" x14ac:dyDescent="0.25">
      <c r="E38" s="270" t="s">
        <v>73</v>
      </c>
      <c r="F38" s="270"/>
      <c r="G38" s="270"/>
      <c r="H38" s="8">
        <v>0.35</v>
      </c>
      <c r="I38" s="5" t="s">
        <v>205</v>
      </c>
      <c r="K38" s="3"/>
    </row>
    <row r="39" spans="2:11" x14ac:dyDescent="0.25">
      <c r="E39" s="270" t="s">
        <v>75</v>
      </c>
      <c r="F39" s="270"/>
      <c r="G39" s="270"/>
      <c r="H39" s="8">
        <v>0.8</v>
      </c>
      <c r="I39">
        <v>0.8</v>
      </c>
      <c r="K39" s="3"/>
    </row>
    <row r="40" spans="2:11" x14ac:dyDescent="0.25">
      <c r="H40" t="s">
        <v>206</v>
      </c>
    </row>
  </sheetData>
  <customSheetViews>
    <customSheetView guid="{4AC8902A-637D-407C-BD16-03D7511214FF}" state="hidden" topLeftCell="A13">
      <selection activeCell="L14" sqref="L14"/>
      <pageMargins left="0" right="0" top="0" bottom="0" header="0" footer="0"/>
    </customSheetView>
  </customSheetViews>
  <mergeCells count="5">
    <mergeCell ref="E35:G35"/>
    <mergeCell ref="E36:G36"/>
    <mergeCell ref="E37:G37"/>
    <mergeCell ref="E38:G38"/>
    <mergeCell ref="E39:G39"/>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C0F14-3B82-4688-8AAB-27D5B70802F5}">
  <dimension ref="A1:A4"/>
  <sheetViews>
    <sheetView workbookViewId="0"/>
  </sheetViews>
  <sheetFormatPr baseColWidth="10" defaultColWidth="11.42578125" defaultRowHeight="15" x14ac:dyDescent="0.25"/>
  <sheetData>
    <row r="1" spans="1:1" x14ac:dyDescent="0.25">
      <c r="A1" s="6" t="s">
        <v>207</v>
      </c>
    </row>
    <row r="3" spans="1:1" x14ac:dyDescent="0.25">
      <c r="A3" t="s">
        <v>208</v>
      </c>
    </row>
    <row r="4" spans="1:1" x14ac:dyDescent="0.25">
      <c r="A4" t="s">
        <v>209</v>
      </c>
    </row>
  </sheetData>
  <sheetProtection algorithmName="SHA-512" hashValue="dyPdDANuVQJITAjt/D1PHRSUuG8t9C+uNhsCsGS60ykVCkM10igxwqVrTCwi7Ny0URidNGeA/1IUvWRpY/RDSA==" saltValue="yX9FqNsAW0O4IhJ5xGCkmg==" spinCount="100000" sheet="1" objects="1" scenarios="1"/>
  <dataValidations count="1">
    <dataValidation type="list" allowBlank="1" showInputMessage="1" showErrorMessage="1" sqref="A4" xr:uid="{030F9AD4-74A2-45CB-A01A-F2101385AB8A}">
      <formula1>$N$18:$N$20</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001e31f-5bea-45a1-99c0-1b774324761a" xsi:nil="true"/>
    <lcf76f155ced4ddcb4097134ff3c332f xmlns="c55483b8-71e5-4858-8be7-ac8f0db823e8">
      <Terms xmlns="http://schemas.microsoft.com/office/infopath/2007/PartnerControls"/>
    </lcf76f155ced4ddcb4097134ff3c332f>
    <Beschreibung xmlns="c55483b8-71e5-4858-8be7-ac8f0db823e8">PW: nwg2025</Beschreibung>
    <Onboarding xmlns="c55483b8-71e5-4858-8be7-ac8f0db823e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DEA6751F10A62B438DB6D7AD4B310D64" ma:contentTypeVersion="21" ma:contentTypeDescription="Ein neues Dokument erstellen." ma:contentTypeScope="" ma:versionID="5da6fe266f37b39150e08158571f05be">
  <xsd:schema xmlns:xsd="http://www.w3.org/2001/XMLSchema" xmlns:xs="http://www.w3.org/2001/XMLSchema" xmlns:p="http://schemas.microsoft.com/office/2006/metadata/properties" xmlns:ns2="c55483b8-71e5-4858-8be7-ac8f0db823e8" xmlns:ns3="9001e31f-5bea-45a1-99c0-1b774324761a" targetNamespace="http://schemas.microsoft.com/office/2006/metadata/properties" ma:root="true" ma:fieldsID="71079e29b181b38f07a4331078d2cd3d" ns2:_="" ns3:_="">
    <xsd:import namespace="c55483b8-71e5-4858-8be7-ac8f0db823e8"/>
    <xsd:import namespace="9001e31f-5bea-45a1-99c0-1b77432476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eschreibung"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Onboarding"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5483b8-71e5-4858-8be7-ac8f0db823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Beschreibung" ma:index="14" nillable="true" ma:displayName="Beschreibung" ma:format="Dropdown" ma:internalName="Beschreibung">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ee8e48e5-717d-4a17-94eb-cb3fd5e02ae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Onboarding" ma:index="23" nillable="true" ma:displayName="Onboarding" ma:description="Dokument relevant für das Onboarding von neuen Mitarbeitern" ma:format="Dropdown" ma:indexed="true" ma:internalName="Onboarding">
      <xsd:simpleType>
        <xsd:restriction base="dms:Choice">
          <xsd:enumeration value="Verwaltung"/>
          <xsd:enumeration value="Fachlich"/>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01e31f-5bea-45a1-99c0-1b774324761a"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7" nillable="true" ma:displayName="Taxonomy Catch All Column" ma:hidden="true" ma:list="{3d1ef331-795f-45d1-b27e-adab500eee1c}" ma:internalName="TaxCatchAll" ma:showField="CatchAllData" ma:web="9001e31f-5bea-45a1-99c0-1b77432476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147CF8-C1FB-4715-A54D-A11FBA3680DD}">
  <ds:schemaRefs>
    <ds:schemaRef ds:uri="http://schemas.microsoft.com/office/2006/metadata/properties"/>
    <ds:schemaRef ds:uri="http://schemas.microsoft.com/office/infopath/2007/PartnerControls"/>
    <ds:schemaRef ds:uri="9001e31f-5bea-45a1-99c0-1b774324761a"/>
    <ds:schemaRef ds:uri="c55483b8-71e5-4858-8be7-ac8f0db823e8"/>
  </ds:schemaRefs>
</ds:datastoreItem>
</file>

<file path=customXml/itemProps2.xml><?xml version="1.0" encoding="utf-8"?>
<ds:datastoreItem xmlns:ds="http://schemas.openxmlformats.org/officeDocument/2006/customXml" ds:itemID="{0A421EDE-D980-43C3-9B97-5C675F51BB5F}">
  <ds:schemaRefs>
    <ds:schemaRef ds:uri="http://schemas.microsoft.com/sharepoint/v3/contenttype/forms"/>
  </ds:schemaRefs>
</ds:datastoreItem>
</file>

<file path=customXml/itemProps3.xml><?xml version="1.0" encoding="utf-8"?>
<ds:datastoreItem xmlns:ds="http://schemas.openxmlformats.org/officeDocument/2006/customXml" ds:itemID="{D73F5519-6904-43D2-BF87-F5B90E2E1A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5483b8-71e5-4858-8be7-ac8f0db823e8"/>
    <ds:schemaRef ds:uri="9001e31f-5bea-45a1-99c0-1b77432476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Einzelmaßnahmen</vt:lpstr>
      <vt:lpstr>Bonusförderung "EG70 EE"</vt:lpstr>
      <vt:lpstr>Anwenderhinweise</vt:lpstr>
      <vt:lpstr>Version</vt:lpstr>
      <vt:lpstr>WK Datenquellen</vt:lpstr>
      <vt:lpstr>Dropdowns</vt:lpstr>
      <vt:lpstr>Anwenderhinweise!Druckbereich</vt:lpstr>
      <vt:lpstr>'Bonusförderung "EG70 EE"'!Druckbereich</vt:lpstr>
      <vt:lpstr>Einzelmaßnahmen!Druckbereich</vt:lpstr>
      <vt:lpstr>Version!Druckbereich</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Morgenstern, Paula</dc:creator>
  <cp:keywords/>
  <dc:description/>
  <cp:lastModifiedBy>Klempau, Petra</cp:lastModifiedBy>
  <cp:revision/>
  <cp:lastPrinted>2026-05-12T08:35:21Z</cp:lastPrinted>
  <dcterms:created xsi:type="dcterms:W3CDTF">2011-11-24T13:12:09Z</dcterms:created>
  <dcterms:modified xsi:type="dcterms:W3CDTF">2026-05-12T10:09:18Z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0x010100DEA6751F10A62B438DB6D7AD4B310D64</vt:lpwstr>
  </property>
  <property fmtid="{D5CDD505-2E9C-101B-9397-08002B2CF9AE}" pid="3" name="Thema">
    <vt:lpwstr>17;#FöPr. Mod. NWG|1f88aeb4-88da-4d45-ba41-0d16f28a26aa</vt:lpwstr>
  </property>
  <property fmtid="{D5CDD505-2E9C-101B-9397-08002B2CF9AE}" pid="4" name="MediaServiceImageTags">
    <vt:lpwstr/>
  </property>
  <property fmtid="{D5CDD505-2E9C-101B-9397-08002B2CF9AE}" pid="5" name="Dokumenttyp">
    <vt:lpwstr>2;#Arbeitsdokument|e546d014-cd6b-4cfa-b0ef-f2cd06298358</vt:lpwstr>
  </property>
  <property fmtid="{D5CDD505-2E9C-101B-9397-08002B2CF9AE}" pid="6" name="Gremium">
    <vt:lpwstr/>
  </property>
</Properties>
</file>