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2.xml" ContentType="application/vnd.openxmlformats-officedocument.spreadsheetml.worksheet+xml"/>
  <Override PartName="/xl/worksheets/sheet3.xml" ContentType="application/vnd.openxmlformats-officedocument.spreadsheetml.worksheet+xml"/>
  <Override PartName="/xl/comments4.xml" ContentType="application/vnd.openxmlformats-officedocument.spreadsheetml.comments+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E\E1\E15\Themen\Förderprogramme\Wirtschaftlichkeitslücke HAL\"/>
    </mc:Choice>
  </mc:AlternateContent>
  <bookViews>
    <workbookView xWindow="-28920" yWindow="-120" windowWidth="29040" windowHeight="15720" activeTab="0"/>
  </bookViews>
  <sheets>
    <sheet name="Vorblatt" sheetId="8" r:id="rId3"/>
    <sheet name="Eingaben" sheetId="2" r:id="rId4"/>
    <sheet name="Berechnung Netz" sheetId="3" r:id="rId5"/>
    <sheet name="Nebenrechnung Netz" sheetId="4" r:id="rId6"/>
    <sheet name="Ergebnis" sheetId="5" r:id="rId7"/>
  </sheets>
  <definedNames>
    <definedName name="_xlnm.Print_Area" localSheetId="1">Eingaben!$A$1:$G$54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alcChain>
</file>

<file path=xl/comments2.xml><?xml version="1.0" encoding="utf-8"?>
<comments xmlns="http://schemas.openxmlformats.org/spreadsheetml/2006/main" xmlns:mc="http://schemas.openxmlformats.org/markup-compatibility/2006" xmlns:xr="http://schemas.microsoft.com/office/spreadsheetml/2014/revision" mc:Ignorable="xr">
  <authors>
    <author>Thea Heim</author>
    <author>Vautz, Sarah</author>
    <author>Werner, Arne Raphael</author>
  </authors>
  <commentList>
    <comment ref="D8" authorId="0" shapeId="0" xr:uid="{5A079584-F69D-4767-B940-3FF824AF9C43}">
      <text>
        <r>
          <rPr>
            <b/>
            <sz val="9"/>
            <rFont val="Segoe UI"/>
            <family val="2"/>
          </rPr>
          <t>Hinweis:</t>
        </r>
        <r>
          <rPr>
            <sz val="9"/>
            <rFont val="Segoe UI"/>
            <family val="2"/>
          </rPr>
          <t xml:space="preserve">
Anzugeben sind die im Betrachtungszeitraum nach üblichen Werten anzusetzenden Investitionskosten für die Hausanschlussleitungen. </t>
        </r>
      </text>
    </comment>
    <comment ref="D12" authorId="0" shapeId="0" xr:uid="{ACE4C45C-B8ED-4F51-9323-599F7B3FC842}">
      <text>
        <r>
          <rPr>
            <b/>
            <sz val="9"/>
            <rFont val="Segoe UI"/>
            <family val="2"/>
          </rPr>
          <t xml:space="preserve">Hinweis:
</t>
        </r>
        <r>
          <rPr>
            <sz val="9"/>
            <rFont val="Segoe UI"/>
            <family val="2"/>
          </rPr>
          <t>Die vWGK beinhalten die variablen Erlös- und Kostenanteile der Wärmeerzeugung, wie Stromerlöse, Brennstoffkosten und Steuern.</t>
        </r>
      </text>
    </comment>
    <comment ref="D14" authorId="1" shapeId="0" xr:uid="{867563FB-B232-4D8A-82A4-9AE374ABC0D0}">
      <text>
        <r>
          <rPr>
            <b/>
            <sz val="9"/>
            <rFont val="Segoe UI"/>
            <family val="2"/>
          </rPr>
          <t>Hinweis:</t>
        </r>
        <r>
          <rPr>
            <sz val="9"/>
            <rFont val="Segoe UI"/>
            <family val="2"/>
          </rPr>
          <t xml:space="preserve">
Pro 1 % Anteil erneuerbare Energien oder ohne zusätzlichen CO</t>
        </r>
        <r>
          <rPr>
            <vertAlign val="subscript"/>
            <sz val="9"/>
            <rFont val="Segoe UI"/>
            <family val="2"/>
          </rPr>
          <t>2</t>
        </r>
        <r>
          <rPr>
            <sz val="9"/>
            <rFont val="Segoe UI"/>
            <family val="2"/>
          </rPr>
          <t>-Ausstoß eingesetzte Wärme oder Energie im Netz erhöhen sich die vWGK pauschal um + 1,0 €/MWhth bis max. + 30 €/MWhth.</t>
        </r>
      </text>
    </comment>
    <comment ref="D17" authorId="0" shapeId="0" xr:uid="{DFEF151C-61B9-4CCC-A44E-68634DD957A2}">
      <text>
        <r>
          <rPr>
            <b/>
            <sz val="9"/>
            <rFont val="Segoe UI"/>
            <family val="2"/>
          </rPr>
          <t xml:space="preserve">Hinweis:
</t>
        </r>
        <r>
          <rPr>
            <sz val="9"/>
            <rFont val="Segoe UI"/>
            <family val="2"/>
          </rPr>
          <t xml:space="preserve">Die Betriebskosten der Erzeugung beinhalten u.a. Instandhaltungskosten und die Brennstoffpreissteigerung
</t>
        </r>
      </text>
    </comment>
    <comment ref="D19" authorId="0" shapeId="0" xr:uid="{AD4691C6-0E68-4767-8849-52B76E44825B}">
      <text>
        <r>
          <rPr>
            <b/>
            <sz val="9"/>
            <rFont val="Segoe UI"/>
            <family val="2"/>
          </rPr>
          <t xml:space="preserve">Hinweis: 
</t>
        </r>
        <r>
          <rPr>
            <sz val="9"/>
            <rFont val="Segoe UI"/>
            <family val="2"/>
          </rPr>
          <t xml:space="preserve">Die Investitionskosten der Erzeugung enthalten u.a. die Kosten für Gebäude, Grundstück, Regelungstechnik, Anschluss und Besicherung.
</t>
        </r>
      </text>
    </comment>
    <comment ref="D21" authorId="0" shapeId="0" xr:uid="{D1BD7102-CA51-4932-9512-8579F50C74E6}">
      <text>
        <r>
          <rPr>
            <b/>
            <sz val="9"/>
            <rFont val="Segoe UI"/>
            <family val="2"/>
          </rPr>
          <t xml:space="preserve">Hinweis:
</t>
        </r>
        <r>
          <rPr>
            <sz val="9"/>
            <rFont val="Segoe UI"/>
            <family val="2"/>
          </rPr>
          <t>Die Betriebskosten des Netzes setzen sich u.a. aus den Betriebskosten für den neuen Netzteil und das bestehende Netz (inkl. anteiliger Investitionen) sowie den Instandhaltungskosten zusammen.</t>
        </r>
      </text>
    </comment>
    <comment ref="D25" authorId="0" shapeId="0" xr:uid="{0347CD6D-74C7-4721-BF0A-2DF5399851E2}">
      <text>
        <r>
          <rPr>
            <b/>
            <sz val="9"/>
            <rFont val="Segoe UI"/>
            <family val="2"/>
          </rPr>
          <t xml:space="preserve">Hinweis:
</t>
        </r>
        <r>
          <rPr>
            <sz val="9"/>
            <rFont val="Segoe UI"/>
            <family val="2"/>
          </rPr>
          <t xml:space="preserve">Halbierung der anteiligen Kosten ggü. AGFW-Tool, mit dem Ziel einer konservativen Betrachtung. </t>
        </r>
      </text>
    </comment>
    <comment ref="D31" authorId="1" shapeId="0" xr:uid="{040341F6-EA41-4B77-A32B-F24A64F82263}">
      <text>
        <r>
          <rPr>
            <b/>
            <sz val="9"/>
            <rFont val="Segoe UI"/>
            <family val="2"/>
          </rPr>
          <t>Hinweis:</t>
        </r>
        <r>
          <rPr>
            <sz val="9"/>
            <rFont val="Segoe UI"/>
            <family val="2"/>
          </rPr>
          <t xml:space="preserve">
Für die Berechnung des Mischpreises sind die tatsächlich vereinbarten Preise anzunehmen. Liegen diese (noch) nicht vor, sind konkrete Angebote, sonst die nach § 1 Abs. 4 AVBFernwärmeV veröffentlichten Preise, zugrunde zu legen. Sollten, z. B. aufgrund der Erschließung eines neuen Versorgungsgebietes und dem Beginn der Versorgung durch ein neues Unternehmen, noch keine Angaben für Mischpreise verfügbar sein, so ist auf die AGFW-Statistik „Fernwärmepreisübersicht“ (aktueller Stand: 01.10.2016) mit Bezug auf das Bundesland und einen plausiblen Abnahmefall zurückzugreifen</t>
        </r>
      </text>
    </comment>
    <comment ref="D35" authorId="1" shapeId="0" xr:uid="{623F9DCE-A6A9-4483-90D8-AC92001B83EE}">
      <text>
        <r>
          <rPr>
            <b/>
            <sz val="9"/>
            <rFont val="Segoe UI"/>
            <family val="2"/>
          </rPr>
          <t>Hinweis:</t>
        </r>
        <r>
          <rPr>
            <sz val="9"/>
            <rFont val="Segoe UI"/>
            <family val="2"/>
          </rPr>
          <t xml:space="preserve">
Hausanschlusskostenzuschuss (HAKZ) / Baukostenzuschuss (BKZ):
Werden Hausanschlusskosten oder sonstige Kostenbeteiligungen beim Kunden erhoben, sind diese anzugeben.</t>
        </r>
      </text>
    </comment>
    <comment ref="D39" authorId="2" shapeId="0" xr:uid="{BD15E0D0-C243-4E2B-8DCB-86FEE4588001}">
      <text>
        <r>
          <rPr>
            <b/>
            <sz val="9"/>
            <rFont val="Segoe UI"/>
            <family val="2"/>
          </rPr>
          <t>Hinweis:</t>
        </r>
        <r>
          <rPr>
            <sz val="9"/>
            <rFont val="Segoe UI"/>
            <family val="2"/>
          </rPr>
          <t xml:space="preserve">
Es wird für die Berechnung der Förderlücke angenommen, dass der KWKG-Zuschuss gwährt wird. </t>
        </r>
      </text>
    </comment>
    <comment ref="F43" authorId="0" shapeId="0" xr:uid="{1D6B1B46-34B0-41C8-B8E6-6CEED58CCC47}">
      <text>
        <r>
          <rPr>
            <b/>
            <sz val="9"/>
            <rFont val="Segoe UI"/>
            <family val="2"/>
          </rPr>
          <t xml:space="preserve">Hinweis:
</t>
        </r>
        <r>
          <rPr>
            <sz val="9"/>
            <rFont val="Segoe UI"/>
            <family val="2"/>
          </rPr>
          <t>Die Vollastbenutzungsstunden ergeben sich aus der üblichen anzuschließenden Gebäudeart und Nutzung.</t>
        </r>
      </text>
    </comment>
    <comment ref="F47" authorId="0" shapeId="0" xr:uid="{DE3D9120-8108-4504-986B-E005D963069A}">
      <text>
        <r>
          <rPr>
            <b/>
            <sz val="9"/>
            <rFont val="Segoe UI"/>
            <family val="2"/>
          </rPr>
          <t xml:space="preserve">Hinweis: 
</t>
        </r>
        <r>
          <rPr>
            <sz val="9"/>
            <rFont val="Segoe UI"/>
            <family val="2"/>
          </rPr>
          <t>Der Wärmebedarfsrückgang (inkl. Sanierung, Wärmedämmung Gebäudebestand, Nutzerverhalten und Klimaanapassung) wird in einer zu wählenden projektabhängigen Bandbreite zwischen 0,5 (Neubau) und 1,5 (Bestand) angesetzt.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Vautz, Sarah</author>
  </authors>
  <commentList>
    <comment ref="D10" authorId="0" shapeId="0" xr:uid="{AE4BD601-4888-4CAF-9989-193ED8EE2EC5}">
      <text>
        <r>
          <rPr>
            <b/>
            <sz val="9"/>
            <rFont val="Tahoma"/>
            <family val="2"/>
          </rPr>
          <t>Hinweis:</t>
        </r>
        <r>
          <rPr>
            <sz val="9"/>
            <rFont val="Tahoma"/>
            <family val="2"/>
          </rPr>
          <t xml:space="preserve">
Zunahme pro Jahr</t>
        </r>
      </text>
    </comment>
    <comment ref="E10" authorId="0" shapeId="0" xr:uid="{61D51D58-77A0-48F5-B992-E56A389E11FA}">
      <text>
        <r>
          <rPr>
            <b/>
            <sz val="9"/>
            <rFont val="Tahoma"/>
            <family val="2"/>
          </rPr>
          <t xml:space="preserve">Hinweis:
</t>
        </r>
        <r>
          <rPr>
            <sz val="9"/>
            <rFont val="Tahoma"/>
            <family val="2"/>
          </rPr>
          <t xml:space="preserve">Zunahme pro Jahr
</t>
        </r>
      </text>
    </comment>
    <comment ref="F10" authorId="0" shapeId="0" xr:uid="{F71DEB93-F448-47F5-B723-1A805FDB7A6F}">
      <text>
        <r>
          <rPr>
            <b/>
            <sz val="9"/>
            <rFont val="Tahoma"/>
            <family val="2"/>
          </rPr>
          <t>Hinweis:</t>
        </r>
        <r>
          <rPr>
            <sz val="9"/>
            <rFont val="Tahoma"/>
            <family val="2"/>
          </rPr>
          <t xml:space="preserve">
Netzverlust pro Jahr</t>
        </r>
      </text>
    </comment>
    <comment ref="G10" authorId="0" shapeId="0" xr:uid="{D5E29419-5BA2-4801-B62D-F27FA3F106E0}">
      <text>
        <r>
          <rPr>
            <b/>
            <sz val="9"/>
            <rFont val="Tahoma"/>
            <family val="2"/>
          </rPr>
          <t>Hinweis:</t>
        </r>
        <r>
          <rPr>
            <sz val="9"/>
            <rFont val="Tahoma"/>
            <family val="2"/>
          </rPr>
          <t xml:space="preserve">
kumulierte Werte</t>
        </r>
      </text>
    </comment>
    <comment ref="H10" authorId="0" shapeId="0" xr:uid="{7E7FBB49-BF45-444D-8BCC-05564E843364}">
      <text>
        <r>
          <rPr>
            <b/>
            <sz val="9"/>
            <rFont val="Tahoma"/>
            <family val="2"/>
          </rPr>
          <t>Hinweis:</t>
        </r>
        <r>
          <rPr>
            <sz val="9"/>
            <rFont val="Tahoma"/>
            <family val="2"/>
          </rPr>
          <t xml:space="preserve">
kumulierte Werte</t>
        </r>
      </text>
    </comment>
  </commentList>
</comments>
</file>

<file path=xl/sharedStrings.xml><?xml version="1.0" encoding="utf-8"?>
<sst xmlns="http://schemas.openxmlformats.org/spreadsheetml/2006/main" count="217" uniqueCount="135">
  <si>
    <t>Eingangsdaten für die Berechnung von Hausanschlussleitung zusätzlich zur Förderung nach § 20 KWKG</t>
  </si>
  <si>
    <t>Unternehmensname</t>
  </si>
  <si>
    <t>Ansprechpartner</t>
  </si>
  <si>
    <t>Projektnummer des Unternehmens</t>
  </si>
  <si>
    <t>Datum</t>
  </si>
  <si>
    <t>Investitionen</t>
  </si>
  <si>
    <t>Bitte die Investitionenskosten für die Hausanschlussleitung eintragen (inkl. Nebenkosten)</t>
  </si>
  <si>
    <t>Jahr der Fertigstellung</t>
  </si>
  <si>
    <t>[Euro]</t>
  </si>
  <si>
    <t xml:space="preserve">Kosten </t>
  </si>
  <si>
    <t>Variable Wärmegestehungskosten (vWGK)</t>
  </si>
  <si>
    <r>
      <t>[Euro/MWh</t>
    </r>
    <r>
      <rPr>
        <vertAlign val="subscript"/>
        <sz val="12"/>
        <color theme="1"/>
        <rFont val="Calibri"/>
        <family val="2"/>
        <scheme val="minor"/>
      </rPr>
      <t>th</t>
    </r>
    <r>
      <rPr>
        <sz val="12"/>
        <color theme="1"/>
        <rFont val="Calibri"/>
        <family val="2"/>
        <scheme val="minor"/>
      </rPr>
      <t>]</t>
    </r>
  </si>
  <si>
    <r>
      <t>(inkl. 1€ pro 1% erneuerbare Energien oder ohne zusätzlichen CO</t>
    </r>
    <r>
      <rPr>
        <vertAlign val="subscript"/>
        <sz val="10"/>
        <color theme="1"/>
        <rFont val="Calibri"/>
        <family val="2"/>
        <scheme val="minor"/>
      </rPr>
      <t>2</t>
    </r>
    <r>
      <rPr>
        <sz val="10"/>
        <color theme="1"/>
        <rFont val="Calibri"/>
        <family val="2"/>
        <scheme val="minor"/>
      </rPr>
      <t>-Ausstoß eingesetzte Energie im Netz)</t>
    </r>
  </si>
  <si>
    <r>
      <t>Anteil erneuerbare/ohne zusätzlichen CO</t>
    </r>
    <r>
      <rPr>
        <vertAlign val="subscript"/>
        <sz val="12"/>
        <color theme="1"/>
        <rFont val="Calibri"/>
        <family val="2"/>
        <scheme val="minor"/>
      </rPr>
      <t>2</t>
    </r>
    <r>
      <rPr>
        <sz val="12"/>
        <color theme="1"/>
        <rFont val="Calibri"/>
        <family val="2"/>
        <scheme val="minor"/>
      </rPr>
      <t>-Ausstoß eingesetzte Energien im Netz</t>
    </r>
  </si>
  <si>
    <t>Preissteigerung vWGK p.a.</t>
  </si>
  <si>
    <t>Betriebskosten (inkl. Instandhaltung, Brennstoffpreissteigerung)</t>
  </si>
  <si>
    <t>[Euro pro Jahr]</t>
  </si>
  <si>
    <t>der Investition</t>
  </si>
  <si>
    <t>Leistungskosten Erzeugung</t>
  </si>
  <si>
    <r>
      <t>[Euro/kW</t>
    </r>
    <r>
      <rPr>
        <vertAlign val="subscript"/>
        <sz val="12"/>
        <color theme="1"/>
        <rFont val="Calibri"/>
        <family val="2"/>
        <scheme val="minor"/>
      </rPr>
      <t>th</t>
    </r>
    <r>
      <rPr>
        <sz val="12"/>
        <color theme="1"/>
        <rFont val="Calibri"/>
        <family val="2"/>
        <scheme val="minor"/>
      </rPr>
      <t>]</t>
    </r>
  </si>
  <si>
    <t>Betriebskosten Netz (neuer Netzteil inkl. altes Netz Instandhaltung)</t>
  </si>
  <si>
    <t>Kalkulationszinssatz (berücksichtigt Wagnis und Gewinn)</t>
  </si>
  <si>
    <t>Verwaltung, Versicherung, Gemeinkosten</t>
  </si>
  <si>
    <t>der Erlöse</t>
  </si>
  <si>
    <t>Inflation</t>
  </si>
  <si>
    <t>Erlöse</t>
  </si>
  <si>
    <r>
      <t xml:space="preserve">Mischpreis Fernwärme </t>
    </r>
    <r>
      <rPr>
        <b/>
        <sz val="12"/>
        <color rgb="FFFF0000"/>
        <rFont val="Calibri"/>
        <family val="2"/>
        <scheme val="minor"/>
      </rPr>
      <t xml:space="preserve">(Mittelwert der letzten </t>
    </r>
    <r>
      <rPr>
        <b/>
        <u val="single"/>
        <sz val="12"/>
        <color rgb="FFFF0000"/>
        <rFont val="Calibri"/>
        <family val="2"/>
        <scheme val="minor"/>
      </rPr>
      <t>fünf</t>
    </r>
    <r>
      <rPr>
        <b/>
        <sz val="12"/>
        <color rgb="FFFF0000"/>
        <rFont val="Calibri"/>
        <family val="2"/>
        <scheme val="minor"/>
      </rPr>
      <t xml:space="preserve"> Jahre)</t>
    </r>
  </si>
  <si>
    <t>[Euro/MWh]</t>
  </si>
  <si>
    <t>Preissteigerung Fernwärme Mischpreis p.a.</t>
  </si>
  <si>
    <t>HAKZ / BKZ</t>
  </si>
  <si>
    <t>Projekt-Förderung</t>
  </si>
  <si>
    <t>Hausanschlusskostenbeitrag/Baukostenzuschuss/KWK-Förderung</t>
  </si>
  <si>
    <t>KWG-Zuschuss</t>
  </si>
  <si>
    <t>Systemdaten allgemein</t>
  </si>
  <si>
    <t xml:space="preserve">Anzahl der Vollbenutzungsstunden des FW-Systems </t>
  </si>
  <si>
    <t>[h]</t>
  </si>
  <si>
    <t>Erlaubt: 1200 - 1800</t>
  </si>
  <si>
    <t>Netzverluste p.a.</t>
  </si>
  <si>
    <t>Wärmebedarfsrückgang p.a.</t>
  </si>
  <si>
    <t>Erlaubt: 0,5 - 1,5%</t>
  </si>
  <si>
    <t>Systemausbau</t>
  </si>
  <si>
    <t>Zunahme der Wärmeabgabe</t>
  </si>
  <si>
    <t xml:space="preserve">Leistung </t>
  </si>
  <si>
    <t xml:space="preserve">Arbeit </t>
  </si>
  <si>
    <t>[kW]</t>
  </si>
  <si>
    <t>[MWh/a]</t>
  </si>
  <si>
    <t>Jahr 1</t>
  </si>
  <si>
    <t>Berechnung der Finanzierungslücke bei Wärme-/Kältenetzen</t>
  </si>
  <si>
    <t>Kosten</t>
  </si>
  <si>
    <t>Ergebnis</t>
  </si>
  <si>
    <t>Jahr</t>
  </si>
  <si>
    <t>Investition</t>
  </si>
  <si>
    <t>Erzeugung</t>
  </si>
  <si>
    <t>Netz</t>
  </si>
  <si>
    <t>Summe</t>
  </si>
  <si>
    <t xml:space="preserve">Erlöse </t>
  </si>
  <si>
    <t>Sonst. Einnahmen</t>
  </si>
  <si>
    <t>Barwert der Summe</t>
  </si>
  <si>
    <t>Investition kummuliert</t>
  </si>
  <si>
    <t>Barwert</t>
  </si>
  <si>
    <t>Arbeitskosten Erzeugung</t>
  </si>
  <si>
    <t>Leistungskosten  kumm.</t>
  </si>
  <si>
    <t>Betriebskosten Erzeugung</t>
  </si>
  <si>
    <t>Betriebskosten Netz</t>
  </si>
  <si>
    <t>Gemeinkosten (Prozess FW)</t>
  </si>
  <si>
    <t>Wärme</t>
  </si>
  <si>
    <t>HAKZ</t>
  </si>
  <si>
    <t>Projekt Förderung</t>
  </si>
  <si>
    <t/>
  </si>
  <si>
    <t>Bezug: Invest</t>
  </si>
  <si>
    <t xml:space="preserve"> Bezug: Invest</t>
  </si>
  <si>
    <t>€</t>
  </si>
  <si>
    <t>Barwert Summe - Barwert Invest =</t>
  </si>
  <si>
    <t>Nebenrechnungen zum Nachweis der Finanzierungslücke bei Wärme-/Kältenetzen</t>
  </si>
  <si>
    <t>Erlöse Wärme</t>
  </si>
  <si>
    <t>Neuanschlüsse</t>
  </si>
  <si>
    <t>Leistung</t>
  </si>
  <si>
    <t>Arbeit</t>
  </si>
  <si>
    <t xml:space="preserve">Netzverlust Bezug: Wärme- einspeisung </t>
  </si>
  <si>
    <t>Abnahme Menge inkl. Bedarfsrückgang</t>
  </si>
  <si>
    <t>zu erzeugende Wärme inkl. Bedarfsrückgang</t>
  </si>
  <si>
    <t>Einkauf</t>
  </si>
  <si>
    <t>Mischpreis</t>
  </si>
  <si>
    <t>Einnahmen</t>
  </si>
  <si>
    <r>
      <t xml:space="preserve">Anlage zum Antrag auf Zulassung des Neu- oder Ausbaus eines Wärme- bzw. Kältenetzes
</t>
    </r>
    <r>
      <rPr>
        <b/>
        <sz val="8"/>
        <color theme="1"/>
        <rFont val="Calibri"/>
        <family val="2"/>
        <scheme val="minor"/>
      </rPr>
      <t xml:space="preserve">
</t>
    </r>
    <r>
      <rPr>
        <b/>
        <sz val="16"/>
        <color theme="1"/>
        <rFont val="Calibri"/>
        <family val="2"/>
        <scheme val="minor"/>
      </rPr>
      <t xml:space="preserve">Ergebnis der Berechnungen zur Darlegung der Finanzierungslücke nach § 24 KWKG                                                                   </t>
    </r>
  </si>
  <si>
    <t>Übersicht</t>
  </si>
  <si>
    <t>SUMME</t>
  </si>
  <si>
    <t>[€]</t>
  </si>
  <si>
    <t>Barwert der Investitionen</t>
  </si>
  <si>
    <t>Summe Ausgaben</t>
  </si>
  <si>
    <t>Gemeinkosten</t>
  </si>
  <si>
    <t xml:space="preserve">Summe Einnahmen </t>
  </si>
  <si>
    <t>Summe (Einnahmen + Ausgaben)</t>
  </si>
  <si>
    <t>Finanzierungslücke (Barwert Invest + Barwert Summe)</t>
  </si>
  <si>
    <t>Verhältnis (Barwert Summe / Barwert Invest)</t>
  </si>
  <si>
    <t>zusätzliche Förderung (15%, maximal Finanzierungslücke)</t>
  </si>
  <si>
    <t>tatsächlicher prozentualer Zuschuss</t>
  </si>
  <si>
    <t>Individuelle Kenndaten</t>
  </si>
  <si>
    <t>Startjahr</t>
  </si>
  <si>
    <t>Investitionen Projekt</t>
  </si>
  <si>
    <t>Gesamt Zunahme der Wärmemenge</t>
  </si>
  <si>
    <t>Mischpreis Fernwärme</t>
  </si>
  <si>
    <t>[€/MWh]</t>
  </si>
  <si>
    <t>Anzahl der Vollbenutzungsstunden</t>
  </si>
  <si>
    <t>Anteil erneuerbare Energien im Netz</t>
  </si>
  <si>
    <t>Vordefinierte Kenndaten</t>
  </si>
  <si>
    <t>Kalkulationszeitraum</t>
  </si>
  <si>
    <t>30 Jahre</t>
  </si>
  <si>
    <t>Zinssatz</t>
  </si>
  <si>
    <t>Zeitraum des Invest-Projektes</t>
  </si>
  <si>
    <t>1 Jahr</t>
  </si>
  <si>
    <t>Variable Wärmegestehungskosten</t>
  </si>
  <si>
    <r>
      <t>[€/MWh</t>
    </r>
    <r>
      <rPr>
        <vertAlign val="subscript"/>
        <sz val="10"/>
        <color theme="1"/>
        <rFont val="Calibri"/>
        <family val="2"/>
        <scheme val="minor"/>
      </rPr>
      <t>th</t>
    </r>
    <r>
      <rPr>
        <sz val="10"/>
        <color theme="1"/>
        <rFont val="Calibri"/>
        <family val="2"/>
        <scheme val="minor"/>
      </rPr>
      <t>]</t>
    </r>
  </si>
  <si>
    <t>(inkl. 1€ Bonus pro 1% erneuerbare/klimaneutrale Energien im Netz)</t>
  </si>
  <si>
    <t>Preissteigerung Wärmegestehungskosten p.a.</t>
  </si>
  <si>
    <t>Leistungkosten Erzeugung</t>
  </si>
  <si>
    <t>[€/kW]</t>
  </si>
  <si>
    <t>Verwaltung und Versicherung</t>
  </si>
  <si>
    <t>Preissteigerung Mischpreis FW p.a.</t>
  </si>
  <si>
    <t>Kommentar zur Anpassung der Betriebskosten:</t>
  </si>
  <si>
    <t xml:space="preserve">Kommentar zur Anpassung der Leistungskosten: </t>
  </si>
  <si>
    <t>Kommentar zur Anpassung der Betriebskosten Netz:</t>
  </si>
  <si>
    <t>Kommentar zur Anspassung des Kalkulationszinssatzes:</t>
  </si>
  <si>
    <t xml:space="preserve">Kommentar zur Anpassung der Kosten für Verwaltung, Versicherung und Gemeinkosten: </t>
  </si>
  <si>
    <t>Innerhalb der Spanne von 80-110 Euro/MWth nutzen Sie bitte den EE-Anteil, um passende vWGK zu erhalten, selbst wenn diese Anteile nicht der Realität entsprechen. Außerhalb dieses Bereichs überschreiben Sie die Formel. Die Zelle wird dann einfärbt. Kommentieren Sie die Anpassung im untenstehenden Feld.</t>
  </si>
  <si>
    <t>Kommentar zur Anpassung der variablen Wärmegestehungskosten:</t>
  </si>
  <si>
    <t>Kommentar zur Anpassung der Preissteigerung</t>
  </si>
  <si>
    <t>Kommentar zur Anpassung der Preissteigerung:</t>
  </si>
  <si>
    <t>Kommentar zur Anpassung der Inflation:</t>
  </si>
  <si>
    <t>Beispielunternehmen GmbH</t>
  </si>
  <si>
    <t>mitarbeiter@beispielunternehmen.de</t>
  </si>
  <si>
    <t>xxxx</t>
  </si>
  <si>
    <t>Kommentar zu den Investitionskosten</t>
  </si>
  <si>
    <t>Gelbe und schwarz umrandete Felder müssen ausgefüllt werden!</t>
  </si>
  <si>
    <t xml:space="preserve">Hellgelbe Felder können verändert werden. Durch eine Änderung erhält das Feld eine orange Einfärbung. Die Veränderung muss in der zugehörigen Kommentarspalte erklärt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</si>
</sst>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_€"/>
    <numFmt numFmtId="165" formatCode="0.0%"/>
    <numFmt numFmtId="166" formatCode=";;;"/>
    <numFmt numFmtId="167" formatCode="_-* #,##0.00\ _€_-;\-* #,##0.00\ _€_-;_-* &quot;-&quot;??\ _€_-;_-@_-"/>
    <numFmt numFmtId="168" formatCode="_-* #,##0_-;\-* #,##0_-;_-* &quot;-&quot;??_-;_-@_-"/>
  </numFmts>
  <fonts count="41">
    <font>
      <sz val="11"/>
      <color theme="1"/>
      <name val="Calibri"/>
      <family val="2"/>
      <scheme val="minor"/>
    </font>
    <font>
      <sz val="10"/>
      <color theme="1"/>
      <name val="Arial"/>
      <family val="2"/>
    </font>
    <font>
      <b/>
      <sz val="11"/>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2"/>
      <color rgb="FFFF0000"/>
      <name val="Calibri"/>
      <family val="2"/>
      <scheme val="minor"/>
    </font>
    <font>
      <vertAlign val="subscript"/>
      <sz val="12"/>
      <color theme="1"/>
      <name val="Calibri"/>
      <family val="2"/>
      <scheme val="minor"/>
    </font>
    <font>
      <sz val="10"/>
      <color theme="1"/>
      <name val="Calibri"/>
      <family val="2"/>
      <scheme val="minor"/>
    </font>
    <font>
      <vertAlign val="subscript"/>
      <sz val="10"/>
      <color theme="1"/>
      <name val="Calibri"/>
      <family val="2"/>
      <scheme val="minor"/>
    </font>
    <font>
      <sz val="12"/>
      <name val="Calibri"/>
      <family val="2"/>
      <scheme val="minor"/>
    </font>
    <font>
      <sz val="14"/>
      <color theme="5" tint="0.39998000860214233"/>
      <name val="Calibri"/>
      <family val="2"/>
      <scheme val="minor"/>
    </font>
    <font>
      <b/>
      <sz val="12"/>
      <color rgb="FFFF0000"/>
      <name val="Calibri"/>
      <family val="2"/>
      <scheme val="minor"/>
    </font>
    <font>
      <b/>
      <u val="single"/>
      <sz val="12"/>
      <color rgb="FFFF0000"/>
      <name val="Calibri"/>
      <family val="2"/>
      <scheme val="minor"/>
    </font>
    <font>
      <b/>
      <sz val="9"/>
      <name val="Segoe UI"/>
      <family val="2"/>
    </font>
    <font>
      <sz val="9"/>
      <name val="Segoe UI"/>
      <family val="2"/>
    </font>
    <font>
      <vertAlign val="subscript"/>
      <sz val="9"/>
      <name val="Segoe UI"/>
      <family val="2"/>
    </font>
    <font>
      <i/>
      <sz val="11"/>
      <color theme="1"/>
      <name val="Calibri"/>
      <family val="2"/>
      <scheme val="minor"/>
    </font>
    <font>
      <b/>
      <sz val="20"/>
      <color theme="1"/>
      <name val="Calibri"/>
      <family val="2"/>
      <scheme val="minor"/>
    </font>
    <font>
      <b/>
      <sz val="10"/>
      <color theme="1"/>
      <name val="Calibri"/>
      <family val="2"/>
      <scheme val="minor"/>
    </font>
    <font>
      <b/>
      <sz val="10"/>
      <color rgb="FFFF0000"/>
      <name val="Calibri"/>
      <family val="2"/>
      <scheme val="minor"/>
    </font>
    <font>
      <b/>
      <sz val="10"/>
      <color rgb="FF0070C0"/>
      <name val="Calibri"/>
      <family val="2"/>
      <scheme val="minor"/>
    </font>
    <font>
      <b/>
      <sz val="9"/>
      <name val="Tahoma"/>
      <family val="2"/>
    </font>
    <font>
      <sz val="9"/>
      <name val="Tahoma"/>
      <family val="2"/>
    </font>
    <font>
      <b/>
      <sz val="8"/>
      <color theme="1"/>
      <name val="Calibri"/>
      <family val="2"/>
      <scheme val="minor"/>
    </font>
    <font>
      <b/>
      <sz val="10"/>
      <color theme="0"/>
      <name val="Calibri"/>
      <family val="2"/>
      <scheme val="minor"/>
    </font>
    <font>
      <b/>
      <sz val="10"/>
      <color theme="0" tint="-0.04997999966144562"/>
      <name val="Calibri"/>
      <family val="2"/>
      <scheme val="minor"/>
    </font>
    <font>
      <sz val="10"/>
      <color theme="0" tint="-0.04997999966144562"/>
      <name val="Calibri"/>
      <family val="2"/>
      <scheme val="minor"/>
    </font>
    <font>
      <sz val="10"/>
      <color rgb="FFFF0000"/>
      <name val="Calibri"/>
      <family val="2"/>
      <scheme val="minor"/>
    </font>
    <font>
      <sz val="8"/>
      <name val="Calibri"/>
      <family val="2"/>
      <scheme val="minor"/>
    </font>
    <font>
      <b/>
      <sz val="11"/>
      <color rgb="FFFA7D00"/>
      <name val="Calibri"/>
      <family val="2"/>
      <scheme val="minor"/>
    </font>
    <font>
      <b/>
      <sz val="11"/>
      <color rgb="FFFF0000"/>
      <name val="Calibri"/>
      <family val="2"/>
      <scheme val="minor"/>
    </font>
    <font>
      <b/>
      <sz val="10"/>
      <color rgb="FFFA7D00"/>
      <name val="Calibri"/>
      <family val="2"/>
      <scheme val="minor"/>
    </font>
    <font>
      <b/>
      <sz val="10"/>
      <name val="Calibri"/>
      <family val="2"/>
      <scheme val="minor"/>
    </font>
    <font>
      <b/>
      <sz val="10"/>
      <color theme="9" tint="-0.24997000396251678"/>
      <name val="Calibri"/>
      <family val="2"/>
      <scheme val="minor"/>
    </font>
    <font>
      <i/>
      <sz val="12"/>
      <color theme="1"/>
      <name val="Calibri"/>
      <family val="2"/>
      <scheme val="minor"/>
    </font>
    <font>
      <b/>
      <sz val="12"/>
      <color rgb="FFFA7D00"/>
      <name val="Calibri"/>
      <family val="2"/>
      <scheme val="minor"/>
    </font>
    <font>
      <b/>
      <sz val="12"/>
      <color theme="2"/>
      <name val="Calibri"/>
      <family val="2"/>
      <scheme val="minor"/>
    </font>
  </fonts>
  <fills count="19">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6" tint="0.39998000860214233"/>
        <bgColor indexed="64"/>
      </patternFill>
    </fill>
    <fill>
      <patternFill patternType="solid">
        <fgColor theme="0" tint="-0.24997000396251678"/>
        <bgColor indexed="64"/>
      </patternFill>
    </fill>
    <fill>
      <patternFill patternType="solid">
        <fgColor theme="0" tint="-0.1499900072813034"/>
        <bgColor indexed="64"/>
      </patternFill>
    </fill>
    <fill>
      <patternFill patternType="solid">
        <fgColor theme="0" tint="-0.04997999966144562"/>
        <bgColor indexed="64"/>
      </patternFill>
    </fill>
    <fill>
      <patternFill patternType="solid">
        <fgColor rgb="FFFFFF99"/>
        <bgColor indexed="64"/>
      </patternFill>
    </fill>
    <fill>
      <patternFill patternType="solid">
        <fgColor theme="4" tint="0.5999900102615356"/>
        <bgColor indexed="64"/>
      </patternFill>
    </fill>
    <fill>
      <patternFill patternType="solid">
        <fgColor rgb="FFFFCC99"/>
        <bgColor indexed="64"/>
      </patternFill>
    </fill>
    <fill>
      <patternFill patternType="solid">
        <fgColor indexed="22"/>
        <bgColor indexed="64"/>
      </patternFill>
    </fill>
    <fill>
      <patternFill patternType="solid">
        <fgColor indexed="47"/>
        <bgColor indexed="64"/>
      </patternFill>
    </fill>
    <fill>
      <patternFill patternType="solid">
        <fgColor theme="7" tint="0.5999900102615356"/>
        <bgColor indexed="64"/>
      </patternFill>
    </fill>
    <fill>
      <patternFill patternType="solid">
        <fgColor theme="5" tint="0.39998000860214233"/>
        <bgColor indexed="64"/>
      </patternFill>
    </fill>
    <fill>
      <patternFill patternType="solid">
        <fgColor theme="5" tint="0.5999900102615356"/>
        <bgColor indexed="64"/>
      </patternFill>
    </fill>
    <fill>
      <patternFill patternType="solid">
        <fgColor theme="9" tint="0.39998000860214233"/>
        <bgColor indexed="64"/>
      </patternFill>
    </fill>
    <fill>
      <patternFill patternType="solid">
        <fgColor theme="9" tint="0.5999900102615356"/>
        <bgColor indexed="64"/>
      </patternFill>
    </fill>
    <fill>
      <patternFill patternType="solid">
        <fgColor theme="8" tint="0.5999900102615356"/>
        <bgColor indexed="64"/>
      </patternFill>
    </fill>
  </fills>
  <borders count="22">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style="medium">
        <color auto="1"/>
      </left>
      <right style="medium">
        <color auto="1"/>
      </right>
      <top style="medium">
        <color auto="1"/>
      </top>
      <bottom style="medium">
        <color auto="1"/>
      </bottom>
    </border>
    <border>
      <left/>
      <right style="thin">
        <color auto="1"/>
      </right>
      <top/>
      <bottom/>
    </border>
    <border>
      <left style="thin">
        <color auto="1"/>
      </left>
      <right/>
      <top style="thin">
        <color auto="1"/>
      </top>
      <bottom/>
    </border>
    <border>
      <left style="thin">
        <color auto="1"/>
      </left>
      <right style="thin">
        <color auto="1"/>
      </right>
      <top style="thin">
        <color auto="1"/>
      </top>
      <bottom/>
    </border>
    <border>
      <left style="thin">
        <color auto="1"/>
      </left>
      <right style="thin">
        <color auto="1"/>
      </right>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top/>
      <bottom/>
    </border>
    <border>
      <left style="thin">
        <color auto="1"/>
      </left>
      <right/>
      <top/>
      <bottom style="thin">
        <color auto="1"/>
      </bottom>
    </border>
    <border>
      <left/>
      <right style="thin">
        <color auto="1"/>
      </right>
      <top/>
      <bottom style="thin">
        <color auto="1"/>
      </bottom>
    </border>
    <border>
      <left/>
      <right/>
      <top/>
      <bottom style="thin">
        <color auto="1"/>
      </bottom>
    </border>
    <border>
      <left style="thin">
        <color auto="1"/>
      </left>
      <right/>
      <top style="thin">
        <color auto="1"/>
      </top>
      <bottom style="thin">
        <color auto="1"/>
      </bottom>
    </border>
    <border>
      <left/>
      <right style="thin">
        <color auto="1"/>
      </right>
      <top style="thin">
        <color auto="1"/>
      </top>
      <bottom/>
    </border>
    <border>
      <left style="thin">
        <color auto="1"/>
      </left>
      <right style="medium">
        <color auto="1"/>
      </right>
      <top style="thin">
        <color auto="1"/>
      </top>
      <bottom style="thin">
        <color auto="1"/>
      </bottom>
    </border>
    <border>
      <left style="thin">
        <color rgb="FFB2B2B2"/>
      </left>
      <right style="thin">
        <color rgb="FFB2B2B2"/>
      </right>
      <top style="medium">
        <color auto="1"/>
      </top>
      <bottom/>
    </border>
    <border>
      <left style="thin">
        <color rgb="FFB2B2B2"/>
      </left>
      <right style="thin">
        <color rgb="FFB2B2B2"/>
      </right>
      <top/>
      <bottom style="thin">
        <color rgb="FFB2B2B2"/>
      </bottom>
    </border>
    <border>
      <left/>
      <right/>
      <top style="thin">
        <color auto="1"/>
      </top>
      <bottom style="thin">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xf numFmtId="0" fontId="33" fillId="2" borderId="1" applyNumberFormat="0" applyAlignment="0" applyProtection="0"/>
    <xf numFmtId="0" fontId="0" fillId="3" borderId="2" applyNumberFormat="0" applyFont="0" applyAlignment="0" applyProtection="0"/>
    <xf numFmtId="0" fontId="0" fillId="4" borderId="0" applyNumberFormat="0" applyBorder="0" applyAlignment="0" applyProtection="0"/>
  </cellStyleXfs>
  <cellXfs count="262">
    <xf numFmtId="0" fontId="0" fillId="0" borderId="0" xfId="0"/>
    <xf numFmtId="49" fontId="3" fillId="5" borderId="0" xfId="0" applyNumberFormat="1" applyFont="1" applyFill="1" applyAlignment="1" applyProtection="1">
      <alignment vertical="center"/>
      <protection hidden="1"/>
    </xf>
    <xf numFmtId="49" fontId="4" fillId="5" borderId="0" xfId="0" applyNumberFormat="1" applyFont="1" applyFill="1" applyAlignment="1" applyProtection="1">
      <alignment vertical="center"/>
      <protection hidden="1"/>
    </xf>
    <xf numFmtId="0" fontId="5" fillId="5" borderId="0" xfId="0" applyFont="1" applyFill="1" applyAlignment="1">
      <alignment horizontal="right"/>
    </xf>
    <xf numFmtId="49" fontId="4" fillId="5" borderId="0" xfId="0" applyNumberFormat="1" applyFont="1" applyFill="1" applyAlignment="1" applyProtection="1">
      <alignment horizontal="left" vertical="center"/>
      <protection hidden="1"/>
    </xf>
    <xf numFmtId="49" fontId="0" fillId="5" borderId="0" xfId="0" applyNumberFormat="1" applyFill="1" applyAlignment="1" applyProtection="1">
      <alignment horizontal="left" vertical="center"/>
      <protection hidden="1"/>
    </xf>
    <xf numFmtId="0" fontId="7" fillId="6" borderId="0" xfId="0" applyFont="1" applyFill="1"/>
    <xf numFmtId="0" fontId="8" fillId="6" borderId="0" xfId="0" applyFont="1" applyFill="1"/>
    <xf numFmtId="0" fontId="8" fillId="6" borderId="0" xfId="0" applyFont="1" applyFill="1" applyAlignment="1">
      <alignment horizontal="right"/>
    </xf>
    <xf numFmtId="0" fontId="7" fillId="6" borderId="0" xfId="0" applyFont="1" applyFill="1" applyAlignment="1">
      <alignment horizontal="right"/>
    </xf>
    <xf numFmtId="0" fontId="5" fillId="7" borderId="0" xfId="0" applyFont="1" applyFill="1" applyAlignment="1">
      <alignment horizontal="right"/>
    </xf>
    <xf numFmtId="0" fontId="6" fillId="8" borderId="3" xfId="0" applyFont="1" applyFill="1" applyBorder="1" applyAlignment="1" applyProtection="1">
      <alignment horizontal="right"/>
      <protection locked="0"/>
    </xf>
    <xf numFmtId="0" fontId="6" fillId="7" borderId="0" xfId="0" applyFont="1" applyFill="1" applyAlignment="1">
      <alignment horizontal="center"/>
    </xf>
    <xf numFmtId="164" fontId="6" fillId="8" borderId="3" xfId="0" applyNumberFormat="1" applyFont="1" applyFill="1" applyBorder="1" applyProtection="1">
      <protection locked="0"/>
    </xf>
    <xf numFmtId="0" fontId="0" fillId="7" borderId="0" xfId="0" applyFill="1" applyAlignment="1">
      <alignment horizontal="right"/>
    </xf>
    <xf numFmtId="0" fontId="6" fillId="7" borderId="0" xfId="0" applyFont="1" applyFill="1"/>
    <xf numFmtId="0" fontId="2" fillId="7" borderId="0" xfId="0" applyFont="1" applyFill="1"/>
    <xf numFmtId="0" fontId="0" fillId="7" borderId="0" xfId="0" applyFill="1"/>
    <xf numFmtId="165" fontId="0" fillId="7" borderId="0" xfId="0" applyNumberFormat="1" applyFill="1" applyAlignment="1">
      <alignment horizontal="right"/>
    </xf>
    <xf numFmtId="0" fontId="5" fillId="7" borderId="0" xfId="0" applyFont="1" applyFill="1" applyAlignment="1">
      <alignment horizontal="left"/>
    </xf>
    <xf numFmtId="0" fontId="6" fillId="7" borderId="0" xfId="0" applyFont="1" applyFill="1" applyAlignment="1">
      <alignment horizontal="left"/>
    </xf>
    <xf numFmtId="165" fontId="6" fillId="7" borderId="0" xfId="0" applyNumberFormat="1" applyFont="1" applyFill="1" applyAlignment="1">
      <alignment horizontal="right"/>
    </xf>
    <xf numFmtId="1" fontId="6" fillId="7" borderId="0" xfId="0" applyNumberFormat="1" applyFont="1" applyFill="1" applyAlignment="1">
      <alignment horizontal="right"/>
    </xf>
    <xf numFmtId="0" fontId="6" fillId="7" borderId="0" xfId="0" applyFont="1" applyFill="1" applyAlignment="1">
      <alignment horizontal="right"/>
    </xf>
    <xf numFmtId="0" fontId="11" fillId="7" borderId="0" xfId="0" applyFont="1" applyFill="1" applyAlignment="1">
      <alignment horizontal="left" vertical="top"/>
    </xf>
    <xf numFmtId="9" fontId="6" fillId="8" borderId="3" xfId="0" applyNumberFormat="1" applyFont="1" applyFill="1" applyBorder="1" applyProtection="1">
      <protection locked="0"/>
    </xf>
    <xf numFmtId="165" fontId="6" fillId="7" borderId="0" xfId="0" applyNumberFormat="1" applyFont="1" applyFill="1" applyAlignment="1">
      <alignment horizontal="left"/>
    </xf>
    <xf numFmtId="10" fontId="6" fillId="7" borderId="0" xfId="0" applyNumberFormat="1" applyFont="1" applyFill="1" applyAlignment="1">
      <alignment horizontal="right"/>
    </xf>
    <xf numFmtId="165" fontId="13" fillId="7" borderId="0" xfId="0" applyNumberFormat="1" applyFont="1" applyFill="1" applyAlignment="1">
      <alignment horizontal="left"/>
    </xf>
    <xf numFmtId="165" fontId="9" fillId="7" borderId="0" xfId="0" applyNumberFormat="1" applyFont="1" applyFill="1" applyAlignment="1">
      <alignment horizontal="left"/>
    </xf>
    <xf numFmtId="0" fontId="5" fillId="7" borderId="0" xfId="0" applyFont="1" applyFill="1"/>
    <xf numFmtId="0" fontId="14" fillId="6" borderId="0" xfId="0" applyFont="1" applyFill="1"/>
    <xf numFmtId="4" fontId="6" fillId="8" borderId="3" xfId="0" applyNumberFormat="1" applyFont="1" applyFill="1" applyBorder="1" applyAlignment="1" applyProtection="1">
      <alignment horizontal="right"/>
      <protection locked="0"/>
    </xf>
    <xf numFmtId="2" fontId="0" fillId="7" borderId="0" xfId="0" applyNumberFormat="1" applyFill="1" applyAlignment="1">
      <alignment horizontal="right"/>
    </xf>
    <xf numFmtId="0" fontId="2" fillId="7" borderId="0" xfId="0" applyFont="1" applyFill="1" applyAlignment="1">
      <alignment horizontal="left"/>
    </xf>
    <xf numFmtId="0" fontId="5" fillId="7" borderId="0" xfId="0" applyFont="1" applyFill="1" applyAlignment="1">
      <alignment horizontal="center"/>
    </xf>
    <xf numFmtId="0" fontId="0" fillId="7" borderId="0" xfId="0" applyFill="1" applyAlignment="1">
      <alignment horizontal="center"/>
    </xf>
    <xf numFmtId="3" fontId="6" fillId="8" borderId="3" xfId="0" applyNumberFormat="1" applyFont="1" applyFill="1" applyBorder="1" applyAlignment="1" applyProtection="1">
      <alignment horizontal="right"/>
      <protection locked="0"/>
    </xf>
    <xf numFmtId="165" fontId="6" fillId="8" borderId="3" xfId="0" applyNumberFormat="1" applyFont="1" applyFill="1" applyBorder="1" applyAlignment="1" applyProtection="1">
      <alignment horizontal="right"/>
      <protection locked="0"/>
    </xf>
    <xf numFmtId="0" fontId="9" fillId="7" borderId="0" xfId="0" applyFont="1" applyFill="1" applyAlignment="1">
      <alignment horizontal="right"/>
    </xf>
    <xf numFmtId="0" fontId="5" fillId="7" borderId="4" xfId="0" applyFont="1" applyFill="1" applyBorder="1"/>
    <xf numFmtId="0" fontId="5" fillId="7" borderId="5" xfId="0" applyFont="1" applyFill="1" applyBorder="1" applyAlignment="1">
      <alignment horizontal="center" vertical="top" wrapText="1"/>
    </xf>
    <xf numFmtId="0" fontId="5" fillId="7" borderId="6" xfId="0" applyFont="1" applyFill="1" applyBorder="1" applyAlignment="1">
      <alignment horizontal="center" vertical="top" wrapText="1"/>
    </xf>
    <xf numFmtId="0" fontId="6" fillId="7" borderId="0" xfId="0" applyFont="1" applyFill="1" applyAlignment="1">
      <alignment vertical="top"/>
    </xf>
    <xf numFmtId="0" fontId="6" fillId="7" borderId="7" xfId="0" applyFont="1" applyFill="1" applyBorder="1" applyAlignment="1">
      <alignment horizontal="center" vertical="top" wrapText="1"/>
    </xf>
    <xf numFmtId="0" fontId="6" fillId="7" borderId="8" xfId="0" applyFont="1" applyFill="1" applyBorder="1" applyAlignment="1">
      <alignment horizontal="center" vertical="top" wrapText="1"/>
    </xf>
    <xf numFmtId="3" fontId="6" fillId="8" borderId="3" xfId="0" applyNumberFormat="1" applyFont="1" applyFill="1" applyBorder="1" applyAlignment="1" applyProtection="1">
      <alignment horizontal="center"/>
      <protection locked="0"/>
    </xf>
    <xf numFmtId="3" fontId="6" fillId="7" borderId="8" xfId="0" applyNumberFormat="1" applyFont="1" applyFill="1" applyBorder="1" applyAlignment="1">
      <alignment horizontal="right"/>
    </xf>
    <xf numFmtId="0" fontId="0" fillId="5" borderId="0" xfId="0" applyFill="1"/>
    <xf numFmtId="0" fontId="0" fillId="5" borderId="0" xfId="0" applyFill="1" applyAlignment="1">
      <alignment horizontal="center"/>
    </xf>
    <xf numFmtId="0" fontId="20" fillId="5" borderId="0" xfId="0" applyFont="1" applyFill="1" applyAlignment="1">
      <alignment horizontal="right"/>
    </xf>
    <xf numFmtId="0" fontId="3"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21" fillId="5" borderId="0" xfId="0" applyFont="1" applyFill="1" applyAlignment="1">
      <alignment vertical="center"/>
    </xf>
    <xf numFmtId="0" fontId="8" fillId="7" borderId="0" xfId="0" applyFont="1" applyFill="1"/>
    <xf numFmtId="0" fontId="7" fillId="7" borderId="0" xfId="0" applyFont="1" applyFill="1"/>
    <xf numFmtId="0" fontId="2" fillId="7" borderId="0" xfId="0" applyFont="1" applyFill="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9" borderId="9" xfId="0" applyFont="1" applyFill="1" applyBorder="1" applyAlignment="1">
      <alignment horizontal="center" vertical="center"/>
    </xf>
    <xf numFmtId="0" fontId="2" fillId="10" borderId="9" xfId="0" applyFont="1" applyFill="1" applyBorder="1" applyAlignment="1">
      <alignment horizontal="center" vertical="center" wrapText="1"/>
    </xf>
    <xf numFmtId="0" fontId="22" fillId="7" borderId="0" xfId="0" applyFont="1" applyFill="1" applyAlignment="1">
      <alignment horizontal="center" vertical="top"/>
    </xf>
    <xf numFmtId="0" fontId="22" fillId="5" borderId="6" xfId="0" applyFont="1" applyFill="1" applyBorder="1" applyAlignment="1">
      <alignment horizontal="center" vertical="top"/>
    </xf>
    <xf numFmtId="0" fontId="22" fillId="5" borderId="6" xfId="0" applyFont="1" applyFill="1" applyBorder="1" applyAlignment="1">
      <alignment horizontal="center" vertical="top" wrapText="1"/>
    </xf>
    <xf numFmtId="0" fontId="22" fillId="10" borderId="6" xfId="0" applyFont="1" applyFill="1" applyBorder="1" applyAlignment="1">
      <alignment horizontal="center" vertical="top"/>
    </xf>
    <xf numFmtId="0" fontId="22" fillId="5" borderId="9" xfId="0" applyFont="1" applyFill="1" applyBorder="1" applyAlignment="1">
      <alignment horizontal="center" vertical="top" wrapText="1"/>
    </xf>
    <xf numFmtId="0" fontId="22" fillId="9" borderId="6" xfId="0" applyFont="1" applyFill="1" applyBorder="1" applyAlignment="1">
      <alignment horizontal="center" vertical="top"/>
    </xf>
    <xf numFmtId="0" fontId="22" fillId="5" borderId="11" xfId="0" applyFont="1" applyFill="1" applyBorder="1" applyAlignment="1">
      <alignment horizontal="center" vertical="top"/>
    </xf>
    <xf numFmtId="0" fontId="22" fillId="5" borderId="4" xfId="0" applyFont="1" applyFill="1" applyBorder="1" applyAlignment="1">
      <alignment horizontal="center" vertical="top"/>
    </xf>
    <xf numFmtId="0" fontId="22" fillId="10" borderId="11" xfId="0" applyFont="1" applyFill="1" applyBorder="1" applyAlignment="1">
      <alignment horizontal="center" vertical="top"/>
    </xf>
    <xf numFmtId="0" fontId="22" fillId="5" borderId="12" xfId="0" applyFont="1" applyFill="1" applyBorder="1" applyAlignment="1">
      <alignment horizontal="center" vertical="top" wrapText="1"/>
    </xf>
    <xf numFmtId="9" fontId="22" fillId="5" borderId="11" xfId="0" applyNumberFormat="1" applyFont="1" applyFill="1" applyBorder="1" applyAlignment="1">
      <alignment horizontal="center"/>
    </xf>
    <xf numFmtId="0" fontId="22" fillId="9" borderId="4" xfId="0" applyFont="1" applyFill="1" applyBorder="1" applyAlignment="1">
      <alignment horizontal="center" vertical="top"/>
    </xf>
    <xf numFmtId="0" fontId="22" fillId="5" borderId="4" xfId="0" applyFont="1" applyFill="1" applyBorder="1" applyAlignment="1">
      <alignment horizontal="center" vertical="top" wrapText="1"/>
    </xf>
    <xf numFmtId="0" fontId="22" fillId="5" borderId="8" xfId="0" applyFont="1" applyFill="1" applyBorder="1" applyAlignment="1">
      <alignment horizontal="center" vertical="top"/>
    </xf>
    <xf numFmtId="0" fontId="22" fillId="5" borderId="8" xfId="0" applyFont="1" applyFill="1" applyBorder="1" applyAlignment="1">
      <alignment horizontal="center" vertical="top" wrapText="1"/>
    </xf>
    <xf numFmtId="164" fontId="22" fillId="10" borderId="11" xfId="0" applyNumberFormat="1" applyFont="1" applyFill="1" applyBorder="1" applyAlignment="1">
      <alignment horizontal="center"/>
    </xf>
    <xf numFmtId="0" fontId="22" fillId="5" borderId="13" xfId="0" applyFont="1" applyFill="1" applyBorder="1" applyAlignment="1">
      <alignment horizontal="center" vertical="top"/>
    </xf>
    <xf numFmtId="9" fontId="22" fillId="5" borderId="13" xfId="0" applyNumberFormat="1" applyFont="1" applyFill="1" applyBorder="1" applyAlignment="1">
      <alignment horizontal="center" vertical="top"/>
    </xf>
    <xf numFmtId="0" fontId="22" fillId="9" borderId="8" xfId="0" applyFont="1" applyFill="1" applyBorder="1" applyAlignment="1">
      <alignment horizontal="center" vertical="top"/>
    </xf>
    <xf numFmtId="0" fontId="22" fillId="5" borderId="14" xfId="0" applyFont="1" applyFill="1" applyBorder="1" applyAlignment="1">
      <alignment horizontal="center" vertical="top"/>
    </xf>
    <xf numFmtId="0" fontId="11" fillId="7" borderId="0" xfId="0" applyFont="1" applyFill="1" applyAlignment="1">
      <alignment horizontal="center"/>
    </xf>
    <xf numFmtId="0" fontId="11" fillId="5" borderId="9" xfId="0" applyFont="1" applyFill="1" applyBorder="1" applyAlignment="1">
      <alignment horizontal="center"/>
    </xf>
    <xf numFmtId="0" fontId="11" fillId="5" borderId="6" xfId="0" applyFont="1" applyFill="1" applyBorder="1" applyAlignment="1">
      <alignment horizontal="center"/>
    </xf>
    <xf numFmtId="0" fontId="11" fillId="10" borderId="6" xfId="0" applyFont="1" applyFill="1" applyBorder="1" applyAlignment="1">
      <alignment horizontal="center"/>
    </xf>
    <xf numFmtId="0" fontId="11" fillId="5" borderId="10" xfId="0" applyFont="1" applyFill="1" applyBorder="1" applyAlignment="1">
      <alignment horizontal="center"/>
    </xf>
    <xf numFmtId="0" fontId="11" fillId="9" borderId="9" xfId="0" applyFont="1" applyFill="1" applyBorder="1" applyAlignment="1">
      <alignment horizontal="center"/>
    </xf>
    <xf numFmtId="0" fontId="11" fillId="9" borderId="6" xfId="0" applyFont="1" applyFill="1" applyBorder="1" applyAlignment="1">
      <alignment horizontal="center"/>
    </xf>
    <xf numFmtId="0" fontId="11" fillId="5" borderId="11" xfId="0" applyFont="1" applyFill="1" applyBorder="1"/>
    <xf numFmtId="1" fontId="11" fillId="5" borderId="0" xfId="0" applyNumberFormat="1" applyFont="1" applyFill="1" applyAlignment="1">
      <alignment horizontal="center"/>
    </xf>
    <xf numFmtId="3" fontId="11" fillId="5" borderId="0" xfId="0" applyNumberFormat="1" applyFont="1" applyFill="1"/>
    <xf numFmtId="3" fontId="11" fillId="10" borderId="6" xfId="0" applyNumberFormat="1" applyFont="1" applyFill="1" applyBorder="1"/>
    <xf numFmtId="0" fontId="11" fillId="7" borderId="0" xfId="0" applyFont="1" applyFill="1"/>
    <xf numFmtId="164" fontId="11" fillId="11" borderId="11" xfId="0" applyNumberFormat="1" applyFont="1" applyFill="1" applyBorder="1" applyAlignment="1">
      <alignment horizontal="right"/>
    </xf>
    <xf numFmtId="164" fontId="11" fillId="11" borderId="12" xfId="0" applyNumberFormat="1" applyFont="1" applyFill="1" applyBorder="1" applyAlignment="1">
      <alignment horizontal="right"/>
    </xf>
    <xf numFmtId="164" fontId="11" fillId="11" borderId="12" xfId="0" applyNumberFormat="1" applyFont="1" applyFill="1" applyBorder="1"/>
    <xf numFmtId="164" fontId="11" fillId="5" borderId="12" xfId="0" applyNumberFormat="1" applyFont="1" applyFill="1" applyBorder="1"/>
    <xf numFmtId="164" fontId="11" fillId="9" borderId="11" xfId="0" applyNumberFormat="1" applyFont="1" applyFill="1" applyBorder="1"/>
    <xf numFmtId="166" fontId="11" fillId="7" borderId="0" xfId="0" applyNumberFormat="1" applyFont="1" applyFill="1"/>
    <xf numFmtId="3" fontId="11" fillId="11" borderId="12" xfId="0" applyNumberFormat="1" applyFont="1" applyFill="1" applyBorder="1"/>
    <xf numFmtId="3" fontId="11" fillId="11" borderId="5" xfId="0" applyNumberFormat="1" applyFont="1" applyFill="1" applyBorder="1"/>
    <xf numFmtId="164" fontId="11" fillId="9" borderId="6" xfId="0" applyNumberFormat="1" applyFont="1" applyFill="1" applyBorder="1"/>
    <xf numFmtId="164" fontId="11" fillId="12" borderId="6" xfId="0" applyNumberFormat="1" applyFont="1" applyFill="1" applyBorder="1"/>
    <xf numFmtId="3" fontId="11" fillId="5" borderId="11" xfId="0" applyNumberFormat="1" applyFont="1" applyFill="1" applyBorder="1" applyAlignment="1">
      <alignment horizontal="center"/>
    </xf>
    <xf numFmtId="3" fontId="11" fillId="5" borderId="12" xfId="0" applyNumberFormat="1" applyFont="1" applyFill="1" applyBorder="1"/>
    <xf numFmtId="0" fontId="22" fillId="7" borderId="0" xfId="0" applyFont="1" applyFill="1"/>
    <xf numFmtId="3" fontId="22" fillId="7" borderId="0" xfId="0" applyNumberFormat="1" applyFont="1" applyFill="1"/>
    <xf numFmtId="164" fontId="22" fillId="7" borderId="0" xfId="0" applyNumberFormat="1" applyFont="1" applyFill="1" applyAlignment="1">
      <alignment horizontal="center"/>
    </xf>
    <xf numFmtId="164" fontId="22" fillId="7" borderId="0" xfId="0" applyNumberFormat="1" applyFont="1" applyFill="1"/>
    <xf numFmtId="164" fontId="24" fillId="7" borderId="0" xfId="0" applyNumberFormat="1" applyFont="1" applyFill="1"/>
    <xf numFmtId="164" fontId="23" fillId="7" borderId="0" xfId="0" applyNumberFormat="1" applyFont="1" applyFill="1"/>
    <xf numFmtId="0" fontId="2" fillId="7" borderId="0" xfId="0" applyFont="1" applyFill="1" applyAlignment="1">
      <alignment horizontal="center"/>
    </xf>
    <xf numFmtId="0" fontId="22" fillId="7" borderId="0" xfId="0" applyFont="1" applyFill="1" applyAlignment="1">
      <alignment horizontal="right"/>
    </xf>
    <xf numFmtId="164" fontId="2" fillId="7" borderId="0" xfId="0" applyNumberFormat="1" applyFont="1" applyFill="1" applyAlignment="1">
      <alignment horizontal="right"/>
    </xf>
    <xf numFmtId="0" fontId="3" fillId="5" borderId="0" xfId="0" applyFont="1" applyFill="1" applyAlignment="1">
      <alignment horizontal="left" vertical="center"/>
    </xf>
    <xf numFmtId="0" fontId="21" fillId="5" borderId="0" xfId="0" applyFont="1" applyFill="1" applyAlignment="1">
      <alignment horizontal="left" vertical="center"/>
    </xf>
    <xf numFmtId="0" fontId="7" fillId="7" borderId="0" xfId="0" applyFont="1" applyFill="1" applyAlignment="1">
      <alignment horizontal="center"/>
    </xf>
    <xf numFmtId="0" fontId="2" fillId="7" borderId="15" xfId="0" applyFont="1" applyFill="1" applyBorder="1"/>
    <xf numFmtId="0" fontId="2" fillId="5" borderId="16" xfId="0" applyFont="1" applyFill="1" applyBorder="1"/>
    <xf numFmtId="0" fontId="2" fillId="5" borderId="10" xfId="0" applyFont="1" applyFill="1" applyBorder="1"/>
    <xf numFmtId="9" fontId="22" fillId="5" borderId="13" xfId="0" applyNumberFormat="1" applyFont="1" applyFill="1" applyBorder="1" applyAlignment="1">
      <alignment horizontal="center" vertical="top" wrapText="1"/>
    </xf>
    <xf numFmtId="10" fontId="22" fillId="5" borderId="8" xfId="0" applyNumberFormat="1" applyFont="1" applyFill="1" applyBorder="1" applyAlignment="1">
      <alignment horizontal="center" vertical="top" wrapText="1"/>
    </xf>
    <xf numFmtId="0" fontId="22" fillId="5" borderId="14" xfId="0" applyFont="1" applyFill="1" applyBorder="1" applyAlignment="1">
      <alignment horizontal="center" vertical="top" wrapText="1"/>
    </xf>
    <xf numFmtId="0" fontId="23" fillId="5" borderId="14" xfId="0" applyFont="1" applyFill="1" applyBorder="1" applyAlignment="1">
      <alignment horizontal="center" vertical="top" wrapText="1"/>
    </xf>
    <xf numFmtId="0" fontId="22" fillId="5" borderId="11" xfId="0" applyFont="1" applyFill="1" applyBorder="1" applyAlignment="1">
      <alignment horizontal="center" vertical="center"/>
    </xf>
    <xf numFmtId="0" fontId="22" fillId="7" borderId="0" xfId="0" applyFont="1" applyFill="1" applyAlignment="1">
      <alignment horizontal="center" vertical="center"/>
    </xf>
    <xf numFmtId="0" fontId="22" fillId="5" borderId="11" xfId="0" applyFont="1" applyFill="1" applyBorder="1" applyAlignment="1">
      <alignment horizontal="center" vertical="center" wrapText="1"/>
    </xf>
    <xf numFmtId="0" fontId="11" fillId="5" borderId="6" xfId="0" applyFont="1" applyFill="1" applyBorder="1"/>
    <xf numFmtId="1" fontId="11" fillId="5" borderId="11" xfId="0" applyNumberFormat="1" applyFont="1" applyFill="1" applyBorder="1" applyAlignment="1">
      <alignment horizontal="center"/>
    </xf>
    <xf numFmtId="4" fontId="11" fillId="11" borderId="6" xfId="0" applyNumberFormat="1" applyFont="1" applyFill="1" applyBorder="1" applyAlignment="1">
      <alignment horizontal="center"/>
    </xf>
    <xf numFmtId="4" fontId="11" fillId="11" borderId="5" xfId="0" applyNumberFormat="1" applyFont="1" applyFill="1" applyBorder="1" applyAlignment="1">
      <alignment horizontal="center"/>
    </xf>
    <xf numFmtId="4" fontId="11" fillId="11" borderId="17" xfId="0" applyNumberFormat="1" applyFont="1" applyFill="1" applyBorder="1" applyAlignment="1">
      <alignment horizontal="center"/>
    </xf>
    <xf numFmtId="2" fontId="11" fillId="11" borderId="5" xfId="0" applyNumberFormat="1" applyFont="1" applyFill="1" applyBorder="1" applyAlignment="1">
      <alignment horizontal="center"/>
    </xf>
    <xf numFmtId="4" fontId="11" fillId="11" borderId="11" xfId="0" applyNumberFormat="1" applyFont="1" applyFill="1" applyBorder="1" applyAlignment="1">
      <alignment horizontal="center"/>
    </xf>
    <xf numFmtId="4" fontId="11" fillId="11" borderId="12" xfId="0" applyNumberFormat="1" applyFont="1" applyFill="1" applyBorder="1" applyAlignment="1">
      <alignment horizontal="center"/>
    </xf>
    <xf numFmtId="4" fontId="11" fillId="11" borderId="4" xfId="0" applyNumberFormat="1" applyFont="1" applyFill="1" applyBorder="1" applyAlignment="1">
      <alignment horizontal="center"/>
    </xf>
    <xf numFmtId="2" fontId="11" fillId="11" borderId="12" xfId="0" applyNumberFormat="1" applyFont="1" applyFill="1" applyBorder="1" applyAlignment="1">
      <alignment horizontal="center"/>
    </xf>
    <xf numFmtId="0" fontId="11" fillId="5" borderId="0" xfId="0" applyFont="1" applyFill="1"/>
    <xf numFmtId="0" fontId="3" fillId="5" borderId="0" xfId="0" applyFont="1" applyFill="1" applyAlignment="1">
      <alignment horizontal="left" vertical="center" wrapText="1"/>
    </xf>
    <xf numFmtId="0" fontId="11" fillId="5" borderId="0" xfId="0" applyFont="1" applyFill="1" applyAlignment="1">
      <alignment vertical="center"/>
    </xf>
    <xf numFmtId="0" fontId="5" fillId="6" borderId="0" xfId="0" applyFont="1" applyFill="1"/>
    <xf numFmtId="0" fontId="22" fillId="6" borderId="0" xfId="0" applyFont="1" applyFill="1"/>
    <xf numFmtId="0" fontId="11" fillId="6" borderId="0" xfId="0" applyFont="1" applyFill="1"/>
    <xf numFmtId="0" fontId="11" fillId="6" borderId="0" xfId="0" applyFont="1" applyFill="1" applyAlignment="1">
      <alignment horizontal="right"/>
    </xf>
    <xf numFmtId="0" fontId="22" fillId="6" borderId="0" xfId="0" applyFont="1" applyFill="1" applyAlignment="1">
      <alignment horizontal="right"/>
    </xf>
    <xf numFmtId="0" fontId="11" fillId="7" borderId="0" xfId="0" applyFont="1" applyFill="1" applyAlignment="1">
      <alignment horizontal="right"/>
    </xf>
    <xf numFmtId="0" fontId="28" fillId="7" borderId="0" xfId="0" applyFont="1" applyFill="1"/>
    <xf numFmtId="0" fontId="29" fillId="7" borderId="0" xfId="0" applyFont="1" applyFill="1" applyAlignment="1">
      <alignment horizontal="right"/>
    </xf>
    <xf numFmtId="0" fontId="22" fillId="13" borderId="0" xfId="0" applyFont="1" applyFill="1"/>
    <xf numFmtId="0" fontId="22" fillId="13" borderId="0" xfId="0" applyFont="1" applyFill="1" applyAlignment="1">
      <alignment horizontal="left"/>
    </xf>
    <xf numFmtId="3" fontId="22" fillId="13" borderId="0" xfId="0" applyNumberFormat="1" applyFont="1" applyFill="1"/>
    <xf numFmtId="3" fontId="29" fillId="13" borderId="0" xfId="0" applyNumberFormat="1" applyFont="1" applyFill="1"/>
    <xf numFmtId="0" fontId="22" fillId="7" borderId="0" xfId="0" applyFont="1" applyFill="1" applyAlignment="1">
      <alignment horizontal="left"/>
    </xf>
    <xf numFmtId="3" fontId="29" fillId="7" borderId="0" xfId="0" applyNumberFormat="1" applyFont="1" applyFill="1"/>
    <xf numFmtId="0" fontId="22" fillId="14" borderId="0" xfId="0" applyFont="1" applyFill="1" applyAlignment="1">
      <alignment horizontal="left"/>
    </xf>
    <xf numFmtId="3" fontId="22" fillId="14" borderId="0" xfId="0" applyNumberFormat="1" applyFont="1" applyFill="1" applyAlignment="1">
      <alignment horizontal="right"/>
    </xf>
    <xf numFmtId="3" fontId="29" fillId="14" borderId="0" xfId="0" applyNumberFormat="1" applyFont="1" applyFill="1" applyAlignment="1">
      <alignment horizontal="right"/>
    </xf>
    <xf numFmtId="0" fontId="11" fillId="15" borderId="0" xfId="0" applyFont="1" applyFill="1"/>
    <xf numFmtId="3" fontId="11" fillId="15" borderId="0" xfId="0" applyNumberFormat="1" applyFont="1" applyFill="1"/>
    <xf numFmtId="3" fontId="30" fillId="15" borderId="0" xfId="0" applyNumberFormat="1" applyFont="1" applyFill="1"/>
    <xf numFmtId="0" fontId="22" fillId="16" borderId="0" xfId="0" applyFont="1" applyFill="1"/>
    <xf numFmtId="3" fontId="22" fillId="16" borderId="0" xfId="0" applyNumberFormat="1" applyFont="1" applyFill="1"/>
    <xf numFmtId="3" fontId="29" fillId="16" borderId="0" xfId="0" applyNumberFormat="1" applyFont="1" applyFill="1"/>
    <xf numFmtId="0" fontId="11" fillId="17" borderId="0" xfId="0" applyFont="1" applyFill="1"/>
    <xf numFmtId="3" fontId="11" fillId="17" borderId="0" xfId="0" applyNumberFormat="1" applyFont="1" applyFill="1"/>
    <xf numFmtId="3" fontId="30" fillId="17" borderId="0" xfId="0" applyNumberFormat="1" applyFont="1" applyFill="1"/>
    <xf numFmtId="0" fontId="22" fillId="18" borderId="0" xfId="0" applyFont="1" applyFill="1"/>
    <xf numFmtId="3" fontId="22" fillId="18" borderId="0" xfId="0" applyNumberFormat="1" applyFont="1" applyFill="1"/>
    <xf numFmtId="3" fontId="29" fillId="18" borderId="0" xfId="0" applyNumberFormat="1" applyFont="1" applyFill="1"/>
    <xf numFmtId="0" fontId="23" fillId="7" borderId="0" xfId="0" applyFont="1" applyFill="1"/>
    <xf numFmtId="0" fontId="23" fillId="7" borderId="0" xfId="0" applyFont="1" applyFill="1" applyAlignment="1">
      <alignment horizontal="left"/>
    </xf>
    <xf numFmtId="10" fontId="23" fillId="7" borderId="0" xfId="0" applyNumberFormat="1" applyFont="1" applyFill="1"/>
    <xf numFmtId="10" fontId="22" fillId="7" borderId="0" xfId="0" applyNumberFormat="1" applyFont="1" applyFill="1"/>
    <xf numFmtId="10" fontId="11" fillId="7" borderId="0" xfId="0" applyNumberFormat="1" applyFont="1" applyFill="1"/>
    <xf numFmtId="0" fontId="22" fillId="7" borderId="14" xfId="0" applyFont="1" applyFill="1" applyBorder="1" applyAlignment="1">
      <alignment horizontal="right"/>
    </xf>
    <xf numFmtId="1" fontId="22" fillId="7" borderId="14" xfId="0" applyNumberFormat="1" applyFont="1" applyFill="1" applyBorder="1"/>
    <xf numFmtId="1" fontId="22" fillId="7" borderId="0" xfId="0" applyNumberFormat="1" applyFont="1" applyFill="1"/>
    <xf numFmtId="3" fontId="22" fillId="7" borderId="4" xfId="0" applyNumberFormat="1" applyFont="1" applyFill="1" applyBorder="1"/>
    <xf numFmtId="3" fontId="11" fillId="7" borderId="4" xfId="0" applyNumberFormat="1" applyFont="1" applyFill="1" applyBorder="1"/>
    <xf numFmtId="3" fontId="11" fillId="7" borderId="0" xfId="0" applyNumberFormat="1" applyFont="1" applyFill="1"/>
    <xf numFmtId="9" fontId="22" fillId="7" borderId="0" xfId="0" applyNumberFormat="1" applyFont="1" applyFill="1"/>
    <xf numFmtId="9" fontId="11" fillId="7" borderId="0" xfId="0" applyNumberFormat="1" applyFont="1" applyFill="1"/>
    <xf numFmtId="9" fontId="22" fillId="7" borderId="0" xfId="0" applyNumberFormat="1" applyFont="1" applyFill="1" applyAlignment="1">
      <alignment horizontal="right"/>
    </xf>
    <xf numFmtId="9" fontId="11" fillId="7" borderId="0" xfId="0" applyNumberFormat="1" applyFont="1" applyFill="1" applyAlignment="1">
      <alignment horizontal="right"/>
    </xf>
    <xf numFmtId="0" fontId="31" fillId="7" borderId="0" xfId="0" applyFont="1" applyFill="1"/>
    <xf numFmtId="0" fontId="11" fillId="7" borderId="0" xfId="0" applyFont="1" applyFill="1" applyAlignment="1">
      <alignment horizontal="left"/>
    </xf>
    <xf numFmtId="3" fontId="22" fillId="7" borderId="0" xfId="0" applyNumberFormat="1" applyFont="1" applyFill="1" applyAlignment="1">
      <alignment horizontal="left"/>
    </xf>
    <xf numFmtId="43" fontId="0" fillId="7" borderId="0" xfId="20" applyFont="1" applyFill="1" applyAlignment="1">
      <alignment horizontal="center"/>
    </xf>
    <xf numFmtId="9" fontId="0" fillId="7" borderId="0" xfId="0" applyNumberFormat="1" applyFill="1"/>
    <xf numFmtId="43" fontId="0" fillId="7" borderId="0" xfId="20" applyFont="1" applyFill="1"/>
    <xf numFmtId="43" fontId="0" fillId="7" borderId="0" xfId="20" applyFont="1" applyFill="1" applyAlignment="1">
      <alignment horizontal="right"/>
    </xf>
    <xf numFmtId="0" fontId="22" fillId="5" borderId="9" xfId="0" applyFont="1" applyFill="1" applyBorder="1" applyAlignment="1">
      <alignment horizontal="center" vertical="center" wrapText="1"/>
    </xf>
    <xf numFmtId="1" fontId="6" fillId="7" borderId="18" xfId="0" applyNumberFormat="1" applyFont="1" applyFill="1" applyBorder="1" applyAlignment="1">
      <alignment horizontal="center"/>
    </xf>
    <xf numFmtId="165" fontId="22" fillId="5" borderId="11" xfId="0" applyNumberFormat="1" applyFont="1" applyFill="1" applyBorder="1" applyAlignment="1">
      <alignment horizontal="center"/>
    </xf>
    <xf numFmtId="167" fontId="0" fillId="0" borderId="0" xfId="0" applyNumberFormat="1"/>
    <xf numFmtId="10" fontId="11" fillId="7" borderId="0" xfId="21" applyNumberFormat="1" applyFont="1" applyFill="1"/>
    <xf numFmtId="0" fontId="22" fillId="5" borderId="10" xfId="0" applyFont="1" applyFill="1" applyBorder="1" applyAlignment="1">
      <alignment horizontal="center" vertical="top" wrapText="1"/>
    </xf>
    <xf numFmtId="164" fontId="2" fillId="7" borderId="0" xfId="0" applyNumberFormat="1" applyFont="1" applyFill="1"/>
    <xf numFmtId="0" fontId="34" fillId="7" borderId="0" xfId="0" applyFont="1" applyFill="1" applyAlignment="1">
      <alignment horizontal="left"/>
    </xf>
    <xf numFmtId="164" fontId="36" fillId="7" borderId="0" xfId="0" applyNumberFormat="1" applyFont="1" applyFill="1" applyAlignment="1">
      <alignment horizontal="center"/>
    </xf>
    <xf numFmtId="164" fontId="35" fillId="2" borderId="0" xfId="22" applyNumberFormat="1" applyFont="1" applyBorder="1" applyAlignment="1">
      <alignment horizontal="center"/>
    </xf>
    <xf numFmtId="164" fontId="35" fillId="2" borderId="0" xfId="22" applyNumberFormat="1" applyFont="1" applyBorder="1" applyAlignment="1">
      <alignment horizontal="right"/>
    </xf>
    <xf numFmtId="3" fontId="23" fillId="7" borderId="0" xfId="0" applyNumberFormat="1" applyFont="1" applyFill="1"/>
    <xf numFmtId="164" fontId="37" fillId="7" borderId="0" xfId="0" applyNumberFormat="1" applyFont="1" applyFill="1"/>
    <xf numFmtId="164" fontId="23" fillId="7" borderId="0" xfId="0" applyNumberFormat="1" applyFont="1" applyFill="1" applyAlignment="1">
      <alignment horizontal="center"/>
    </xf>
    <xf numFmtId="0" fontId="0" fillId="7" borderId="0" xfId="0" applyFill="1" applyAlignment="1">
      <alignment horizontal="left"/>
    </xf>
    <xf numFmtId="9" fontId="6" fillId="8" borderId="3" xfId="21" applyFont="1" applyFill="1" applyBorder="1" applyAlignment="1" applyProtection="1">
      <alignment horizontal="right"/>
      <protection locked="0"/>
    </xf>
    <xf numFmtId="0" fontId="38" fillId="7" borderId="0" xfId="0" applyFont="1" applyFill="1" applyAlignment="1">
      <alignment wrapText="1"/>
    </xf>
    <xf numFmtId="0" fontId="0" fillId="0" borderId="0" xfId="0" applyProtection="1">
      <protection locked="0"/>
    </xf>
    <xf numFmtId="1" fontId="6" fillId="3" borderId="2" xfId="23" applyNumberFormat="1" applyFont="1" applyAlignment="1" applyProtection="1">
      <alignment horizontal="right"/>
      <protection locked="0"/>
    </xf>
    <xf numFmtId="9" fontId="6" fillId="3" borderId="2" xfId="23" applyNumberFormat="1" applyFont="1" applyAlignment="1" applyProtection="1">
      <alignment horizontal="right"/>
      <protection locked="0"/>
    </xf>
    <xf numFmtId="165" fontId="6" fillId="3" borderId="2" xfId="23" applyNumberFormat="1" applyFont="1" applyAlignment="1" applyProtection="1">
      <alignment horizontal="right"/>
      <protection locked="0"/>
    </xf>
    <xf numFmtId="43" fontId="6" fillId="3" borderId="2" xfId="23" applyNumberFormat="1" applyFont="1" applyAlignment="1" applyProtection="1">
      <alignment horizontal="right"/>
      <protection locked="0"/>
    </xf>
    <xf numFmtId="0" fontId="39" fillId="2" borderId="0" xfId="22" applyFont="1" applyBorder="1"/>
    <xf numFmtId="0" fontId="39" fillId="2" borderId="0" xfId="22" applyFont="1" applyBorder="1" applyAlignment="1">
      <alignment horizontal="left"/>
    </xf>
    <xf numFmtId="9" fontId="40" fillId="2" borderId="0" xfId="22" applyNumberFormat="1" applyFont="1" applyBorder="1" applyAlignment="1">
      <alignment horizontal="left"/>
    </xf>
    <xf numFmtId="0" fontId="36" fillId="7" borderId="0" xfId="0" applyFont="1" applyFill="1"/>
    <xf numFmtId="168" fontId="39" fillId="2" borderId="3" xfId="20" applyNumberFormat="1" applyFont="1" applyFill="1" applyBorder="1" applyAlignment="1">
      <alignment horizontal="left" indent="1"/>
    </xf>
    <xf numFmtId="164" fontId="6" fillId="8" borderId="3" xfId="0" applyNumberFormat="1" applyFont="1" applyFill="1" applyBorder="1"/>
    <xf numFmtId="1" fontId="6" fillId="3" borderId="19" xfId="23" applyNumberFormat="1" applyFont="1" applyBorder="1" applyAlignment="1" applyProtection="1">
      <alignment horizontal="left" vertical="center" wrapText="1"/>
      <protection/>
    </xf>
    <xf numFmtId="1" fontId="6" fillId="3" borderId="20" xfId="23" applyNumberFormat="1" applyFont="1" applyBorder="1" applyAlignment="1" applyProtection="1">
      <alignment horizontal="left" vertical="center" wrapText="1"/>
      <protection/>
    </xf>
    <xf numFmtId="0" fontId="5" fillId="7" borderId="0" xfId="0" applyFont="1" applyFill="1" applyAlignment="1">
      <alignment horizontal="left"/>
    </xf>
    <xf numFmtId="0" fontId="5" fillId="7" borderId="5" xfId="0" applyFont="1" applyFill="1" applyBorder="1" applyAlignment="1">
      <alignment horizontal="center" vertical="top" wrapText="1"/>
    </xf>
    <xf numFmtId="0" fontId="5" fillId="7" borderId="17" xfId="0" applyFont="1" applyFill="1" applyBorder="1" applyAlignment="1">
      <alignment horizontal="center" vertical="top" wrapText="1"/>
    </xf>
    <xf numFmtId="0" fontId="6" fillId="7" borderId="0" xfId="0" applyFont="1" applyFill="1" applyAlignment="1">
      <alignment horizontal="left"/>
    </xf>
    <xf numFmtId="0" fontId="0" fillId="4" borderId="0" xfId="24" applyProtection="1">
      <protection locked="0"/>
    </xf>
    <xf numFmtId="14" fontId="0" fillId="4" borderId="0" xfId="24" applyNumberFormat="1" applyAlignment="1" applyProtection="1">
      <alignment horizontal="left"/>
      <protection locked="0"/>
    </xf>
    <xf numFmtId="0" fontId="6" fillId="7" borderId="0" xfId="0" applyFont="1" applyFill="1" applyAlignment="1">
      <alignment horizontal="left" vertical="top" wrapText="1"/>
    </xf>
    <xf numFmtId="0" fontId="2" fillId="7" borderId="0" xfId="0" applyFont="1" applyFill="1" applyAlignment="1">
      <alignment horizontal="center"/>
    </xf>
    <xf numFmtId="0" fontId="0" fillId="7" borderId="0" xfId="0" applyFill="1" applyAlignment="1">
      <alignment horizontal="left"/>
    </xf>
    <xf numFmtId="0" fontId="7" fillId="9" borderId="16" xfId="0" applyFont="1" applyFill="1" applyBorder="1" applyAlignment="1">
      <alignment horizontal="center"/>
    </xf>
    <xf numFmtId="0" fontId="7" fillId="9" borderId="10" xfId="0" applyFont="1" applyFill="1" applyBorder="1" applyAlignment="1">
      <alignment horizontal="center"/>
    </xf>
    <xf numFmtId="0" fontId="2" fillId="5" borderId="16"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9" xfId="0" applyFont="1" applyFill="1" applyBorder="1" applyAlignment="1">
      <alignment horizontal="center" vertical="center"/>
    </xf>
    <xf numFmtId="0" fontId="22" fillId="5" borderId="6" xfId="0" applyFont="1" applyFill="1" applyBorder="1" applyAlignment="1">
      <alignment horizontal="center" vertical="top" wrapText="1"/>
    </xf>
    <xf numFmtId="0" fontId="22" fillId="5" borderId="11" xfId="0" applyFont="1" applyFill="1" applyBorder="1" applyAlignment="1">
      <alignment horizontal="center" vertical="top" wrapText="1"/>
    </xf>
    <xf numFmtId="0" fontId="22" fillId="5" borderId="8" xfId="0" applyFont="1" applyFill="1" applyBorder="1" applyAlignment="1">
      <alignment horizontal="center" vertical="top" wrapText="1"/>
    </xf>
    <xf numFmtId="0" fontId="23" fillId="9" borderId="6"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2" fillId="9" borderId="6" xfId="0" applyFont="1" applyFill="1" applyBorder="1" applyAlignment="1">
      <alignment horizontal="center" vertical="top"/>
    </xf>
    <xf numFmtId="0" fontId="22" fillId="9" borderId="11" xfId="0" applyFont="1" applyFill="1" applyBorder="1" applyAlignment="1">
      <alignment horizontal="center" vertical="top"/>
    </xf>
    <xf numFmtId="0" fontId="22" fillId="9" borderId="8" xfId="0" applyFont="1" applyFill="1" applyBorder="1" applyAlignment="1">
      <alignment horizontal="center" vertical="top"/>
    </xf>
    <xf numFmtId="0" fontId="22" fillId="10" borderId="6" xfId="0" applyFont="1" applyFill="1" applyBorder="1" applyAlignment="1">
      <alignment horizontal="center" vertical="top"/>
    </xf>
    <xf numFmtId="0" fontId="22" fillId="10" borderId="11" xfId="0" applyFont="1" applyFill="1" applyBorder="1" applyAlignment="1">
      <alignment horizontal="center" vertical="top"/>
    </xf>
    <xf numFmtId="0" fontId="22" fillId="10" borderId="8" xfId="0" applyFont="1" applyFill="1" applyBorder="1" applyAlignment="1">
      <alignment horizontal="center" vertical="top"/>
    </xf>
    <xf numFmtId="0" fontId="23" fillId="5" borderId="11" xfId="0" applyFont="1" applyFill="1" applyBorder="1" applyAlignment="1">
      <alignment horizontal="center" vertical="top" wrapText="1"/>
    </xf>
    <xf numFmtId="0" fontId="23" fillId="5" borderId="8" xfId="0" applyFont="1" applyFill="1" applyBorder="1" applyAlignment="1">
      <alignment horizontal="center" vertical="top" wrapText="1"/>
    </xf>
    <xf numFmtId="0" fontId="7" fillId="9" borderId="21" xfId="0" applyFont="1" applyFill="1" applyBorder="1" applyAlignment="1">
      <alignment horizontal="center"/>
    </xf>
    <xf numFmtId="49" fontId="6" fillId="5" borderId="0" xfId="0" applyNumberFormat="1" applyFont="1" applyFill="1" applyAlignment="1">
      <alignment horizontal="left" indent="1"/>
    </xf>
    <xf numFmtId="14" fontId="6" fillId="5" borderId="0" xfId="0" applyNumberFormat="1" applyFont="1" applyFill="1" applyAlignment="1">
      <alignment horizontal="left" indent="1"/>
    </xf>
    <xf numFmtId="0" fontId="5" fillId="9" borderId="9" xfId="0" applyFont="1" applyFill="1" applyBorder="1" applyAlignment="1">
      <alignment horizontal="left"/>
    </xf>
    <xf numFmtId="0" fontId="5" fillId="9" borderId="6" xfId="0" applyFont="1" applyFill="1" applyBorder="1" applyAlignment="1">
      <alignment horizontal="left"/>
    </xf>
    <xf numFmtId="0" fontId="2" fillId="9" borderId="16" xfId="0" applyFont="1" applyFill="1" applyBorder="1" applyAlignment="1">
      <alignment horizontal="center"/>
    </xf>
    <xf numFmtId="0" fontId="2" fillId="9" borderId="10" xfId="0" applyFont="1" applyFill="1" applyBorder="1" applyAlignment="1">
      <alignment horizontal="center"/>
    </xf>
    <xf numFmtId="0" fontId="6" fillId="5" borderId="0" xfId="0" applyFont="1" applyFill="1" applyAlignment="1">
      <alignment horizontal="left" indent="1"/>
    </xf>
    <xf numFmtId="3" fontId="22" fillId="7" borderId="0" xfId="0" applyNumberFormat="1" applyFont="1" applyFill="1" applyAlignment="1">
      <alignment horizontal="left"/>
    </xf>
    <xf numFmtId="0" fontId="3" fillId="5" borderId="0" xfId="0" applyFont="1" applyFill="1" applyAlignment="1">
      <alignment horizontal="left" vertical="center" wrapText="1"/>
    </xf>
    <xf numFmtId="0" fontId="11" fillId="5" borderId="0" xfId="0" applyFont="1" applyFill="1" applyAlignment="1">
      <alignment horizontal="left" vertical="center" wrapText="1"/>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Komma" xfId="20" builtinId="3"/>
    <cellStyle name="Prozent" xfId="21" builtinId="5"/>
    <cellStyle name="Berechnung" xfId="22" builtinId="22"/>
    <cellStyle name="Notiz" xfId="23" builtinId="10"/>
    <cellStyle name="60 % - Akzent3" xfId="24" builtinId="40"/>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font>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ill>
        <patternFill>
          <bgColor theme="5" tint="0.5999600291252136"/>
        </patternFill>
      </fill>
    </dxf>
    <dxf>
      <font>
        <strike val="0"/>
      </font>
      <fill>
        <patternFill>
          <bgColor theme="5" tint="0.599960029125213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11" Type="http://schemas.openxmlformats.org/officeDocument/2006/relationships/customXml" Target="../customXml/item3.xml" /><Relationship Id="rId10" Type="http://schemas.openxmlformats.org/officeDocument/2006/relationships/customXml" Target="../customXml/item2.xml" /><Relationship Id="rId12" Type="http://schemas.openxmlformats.org/officeDocument/2006/relationships/calcChain" Target="calcChain.xml" /><Relationship Id="rId9" Type="http://schemas.openxmlformats.org/officeDocument/2006/relationships/customXml" Target="../customXml/item1.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257175</xdr:colOff>
      <xdr:row>0</xdr:row>
      <xdr:rowOff>171451</xdr:rowOff>
    </xdr:from>
    <xdr:to>
      <xdr:col>13</xdr:col>
      <xdr:colOff>304800</xdr:colOff>
      <xdr:row>25</xdr:row>
      <xdr:rowOff>104775</xdr:rowOff>
    </xdr:to>
    <xdr:sp>
      <xdr:nvSpPr>
        <xdr:cNvPr id="2" name="Textfeld 1">
          <a:extLst>
            <a:ext uri="{FF2B5EF4-FFF2-40B4-BE49-F238E27FC236}">
              <a16:creationId xmlns:a16="http://schemas.microsoft.com/office/drawing/2014/main" id="{84cceb98-8e33-ed1c-13ac-959798d5f6bd}"/>
            </a:ext>
          </a:extLst>
        </xdr:cNvPr>
        <xdr:cNvSpPr txBox="1"/>
      </xdr:nvSpPr>
      <xdr:spPr>
        <a:xfrm>
          <a:off x="257175" y="171450"/>
          <a:ext cx="9953625" cy="4695825"/>
        </a:xfrm>
        <a:prstGeom prst="rect"/>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a:r>
            <a:rPr lang="de-DE" sz="1100" baseline="0">
              <a:solidFill>
                <a:schemeClr val="tx1"/>
              </a:solidFill>
              <a:latin typeface="Arial" panose="020B0604020202020204" pitchFamily="34" charset="0"/>
              <a:cs typeface="Arial" panose="020B0604020202020204" pitchFamily="34" charset="0"/>
            </a:rPr>
            <a:t>Versionsnummer: 1.1</a:t>
          </a:r>
        </a:p>
        <a:p>
          <a:endParaRPr lang="de-DE" sz="1100" baseline="0">
            <a:latin typeface="Arial" panose="020B0604020202020204" pitchFamily="34" charset="0"/>
            <a:cs typeface="Arial" panose="020B0604020202020204" pitchFamily="34" charset="0"/>
          </a:endParaRPr>
        </a:p>
        <a:p>
          <a:r>
            <a:rPr lang="de-DE" sz="1100" baseline="0">
              <a:solidFill>
                <a:schemeClr val="tx1"/>
              </a:solidFill>
              <a:latin typeface="Arial" panose="020B0604020202020204" pitchFamily="34" charset="0"/>
              <a:cs typeface="Arial" panose="020B0604020202020204" pitchFamily="34" charset="0"/>
            </a:rPr>
            <a:t>Dieses Rechentool dient der Bestimmung der Finanzierungslücke nach Art. 2 Nummer 118 AGVO bei Hausanschlussleitungen für die Bestimmung der Beihilfeintensität nach Art. 46 Nummer 9 AGVO. Gefördert wird bis zu 100% der Finanzierungslücke, maximal jedoch 15% der Ausgaben. Für die Bestimmung der Finanzierungslücke wird in diesem Tool zugrundegelegt, dass das kontrafkatische Szenario "0" ist. Ohne den Zuschuss aus diesem Förderprogramm würde somit keine Investition der bzw. des Antragsstellenden für die Versorgung des betreffenden Gebäudes getätigt. </a:t>
          </a:r>
        </a:p>
        <a:p>
          <a:endParaRPr lang="de-DE" sz="1100">
            <a:solidFill>
              <a:schemeClr val="tx1"/>
            </a:solidFill>
            <a:effectLst/>
            <a:latin typeface="+mn-lt"/>
            <a:ea typeface="+mn-ea"/>
            <a:cs typeface="+mn-cs"/>
          </a:endParaRPr>
        </a:p>
        <a:p>
          <a:r>
            <a:rPr lang="de-DE" sz="1100" baseline="0">
              <a:solidFill>
                <a:schemeClr val="tx1"/>
              </a:solidFill>
              <a:latin typeface="Arial" panose="020B0604020202020204" pitchFamily="34" charset="0"/>
              <a:cs typeface="Arial" panose="020B0604020202020204" pitchFamily="34" charset="0"/>
            </a:rPr>
            <a:t>In der Berechnung werden teilweise Kostenpositionen prozentual abhängig von den angegeben Investitionen oder der Anschlussleistung angenommen (z.B. Betriebskosten, Leistungskosten Erzeugung, Betriebskosten Netz, Verwaltung, Versicherung und Gemeinkosten etc.). Diese Annahmen sind mit den jeweils unternehmensspezifischen realen Kostenpositionen abzugleichen und bei relevanten Abweichungen anzupassen und im vorgesehenen Kommentarfeld zu kommentieren. Anpassungen, die zu höheren Kosten führen und die Finanzierungslücke dahingehend vergrößern, dass eine höhere Förderung resultiert, müssen nachgewiesen werden. Nachweise sind mit dem Verwendungsnachweis einzureichen. </a:t>
          </a:r>
        </a:p>
        <a:p>
          <a:endParaRPr lang="de-DE" sz="1100" baseline="0">
            <a:latin typeface="Arial" panose="020B0604020202020204" pitchFamily="34" charset="0"/>
            <a:cs typeface="Arial" panose="020B0604020202020204" pitchFamily="34" charset="0"/>
          </a:endParaRPr>
        </a:p>
        <a:p>
          <a:endParaRPr lang="de-DE" sz="1100" baseline="0">
            <a:latin typeface="Arial" panose="020B0604020202020204" pitchFamily="34" charset="0"/>
            <a:cs typeface="Arial" panose="020B0604020202020204" pitchFamily="34" charset="0"/>
          </a:endParaRPr>
        </a:p>
        <a:p>
          <a:r>
            <a:rPr lang="de-DE" sz="1100" baseline="0">
              <a:solidFill>
                <a:schemeClr val="tx1"/>
              </a:solidFill>
              <a:latin typeface="Arial" panose="020B0604020202020204" pitchFamily="34" charset="0"/>
              <a:cs typeface="Arial" panose="020B0604020202020204" pitchFamily="34" charset="0"/>
            </a:rPr>
            <a:t>Bei Rückfragen wenden Sie sich an: </a:t>
          </a:r>
        </a:p>
        <a:p>
          <a:endParaRPr lang="de-DE" sz="1100" baseline="0">
            <a:latin typeface="Arial" panose="020B0604020202020204" pitchFamily="34" charset="0"/>
            <a:cs typeface="Arial" panose="020B0604020202020204" pitchFamily="34" charset="0"/>
          </a:endParaRPr>
        </a:p>
        <a:p>
          <a:r>
            <a:rPr lang="de-DE" sz="1100" baseline="0">
              <a:solidFill>
                <a:schemeClr val="tx1"/>
              </a:solidFill>
              <a:latin typeface="Arial" panose="020B0604020202020204" pitchFamily="34" charset="0"/>
              <a:cs typeface="Arial" panose="020B0604020202020204" pitchFamily="34" charset="0"/>
            </a:rPr>
            <a:t>Arne Raphael Werner</a:t>
          </a:r>
        </a:p>
        <a:p>
          <a:r>
            <a:rPr lang="de-DE" sz="1100">
              <a:solidFill>
                <a:schemeClr val="tx1"/>
              </a:solidFill>
              <a:effectLst/>
              <a:latin typeface="+mn-lt"/>
              <a:ea typeface="+mn-ea"/>
              <a:cs typeface="+mn-cs"/>
            </a:rPr>
            <a:t>Behörde für Umwelt, Klima, Energie und Agrarwirtschaft</a:t>
          </a:r>
          <a:br>
            <a:rPr lang="de-DE" sz="1100">
              <a:solidFill>
                <a:schemeClr val="tx1"/>
              </a:solidFill>
              <a:effectLst/>
              <a:latin typeface="+mn-lt"/>
              <a:ea typeface="+mn-ea"/>
              <a:cs typeface="+mn-cs"/>
            </a:rPr>
            <a:t>
</a:t>
          </a:br>
          <a:r>
            <a:rPr lang="de-DE" sz="1100">
              <a:solidFill>
                <a:schemeClr val="tx1"/>
              </a:solidFill>
              <a:effectLst/>
              <a:latin typeface="+mn-lt"/>
              <a:ea typeface="+mn-ea"/>
              <a:cs typeface="+mn-cs"/>
            </a:rPr>
            <a:t>Amt Energie und Klima</a:t>
          </a:r>
        </a:p>
        <a:p>
          <a:r>
            <a:rPr lang="de-DE" sz="1100">
              <a:solidFill>
                <a:schemeClr val="tx1"/>
              </a:solidFill>
              <a:effectLst/>
              <a:latin typeface="+mn-lt"/>
              <a:ea typeface="+mn-ea"/>
              <a:cs typeface="+mn-cs"/>
            </a:rPr>
            <a:t>Neuenfelder Straße 19, 21109 Hamburg</a:t>
          </a:r>
        </a:p>
        <a:p>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Telefon: +49 40 42840-2025</a:t>
          </a:r>
        </a:p>
        <a:p>
          <a:r>
            <a:rPr lang="it-IT" sz="1100">
              <a:solidFill>
                <a:schemeClr val="tx1"/>
              </a:solidFill>
              <a:effectLst/>
              <a:latin typeface="+mn-lt"/>
              <a:ea typeface="+mn-ea"/>
              <a:cs typeface="+mn-cs"/>
            </a:rPr>
            <a:t>E-Mail : </a:t>
          </a:r>
          <a:r>
            <a:rPr lang="it-IT" sz="1100" u="sng">
              <a:solidFill>
                <a:schemeClr val="tx1"/>
              </a:solidFill>
              <a:effectLst/>
              <a:latin typeface="+mn-lt"/>
              <a:ea typeface="+mn-ea"/>
              <a:cs typeface="+mn-cs"/>
            </a:rPr>
            <a:t>arneraphael.werner@bukea.hamburg.de</a:t>
          </a:r>
          <a:endParaRPr lang="de-DE" sz="1100">
            <a:solidFill>
              <a:schemeClr val="tx1"/>
            </a:solidFill>
            <a:effectLst/>
            <a:latin typeface="+mn-lt"/>
            <a:ea typeface="+mn-ea"/>
            <a:cs typeface="+mn-cs"/>
          </a:endParaRPr>
        </a:p>
        <a:p>
          <a:endParaRPr lang="de-DE" sz="1100" baseline="0">
            <a:latin typeface="Arial" panose="020B0604020202020204" pitchFamily="34" charset="0"/>
            <a:cs typeface="Arial" panose="020B0604020202020204" pitchFamily="34" charset="0"/>
          </a:endParaRPr>
        </a:p>
      </xdr:txBody>
    </xdr:sp>
    <xdr:clientData/>
  </xdr:twoCellAnchor>
  <xdr:twoCellAnchor editAs="oneCell">
    <xdr:from>
      <xdr:col>8</xdr:col>
      <xdr:colOff>209550</xdr:colOff>
      <xdr:row>17</xdr:row>
      <xdr:rowOff>133350</xdr:rowOff>
    </xdr:from>
    <xdr:to>
      <xdr:col>13</xdr:col>
      <xdr:colOff>209550</xdr:colOff>
      <xdr:row>24</xdr:row>
      <xdr:rowOff>152400</xdr:rowOff>
    </xdr:to>
    <xdr:pic>
      <xdr:nvPicPr>
        <xdr:cNvPr id="4" name="Grafik 3">
          <a:extLst>
            <a:ext uri="{FF2B5EF4-FFF2-40B4-BE49-F238E27FC236}">
              <a16:creationId xmlns:a16="http://schemas.microsoft.com/office/drawing/2014/main" id="{92673a53-513b-da67-3f3d-23edde4ad499}"/>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6305550" y="3371850"/>
          <a:ext cx="3810000" cy="13525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hyperlink" Target="mailto:mitarbeiter@beispielunternehmen.de" TargetMode="External" /><Relationship Id="rId2" Type="http://schemas.openxmlformats.org/officeDocument/2006/relationships/comments" Target="../comments2.xml" /><Relationship Id="rId3" Type="http://schemas.openxmlformats.org/officeDocument/2006/relationships/vmlDrawing" Target="../drawings/vmlDrawing1.vml" /><Relationship Id="rId4" Type="http://schemas.openxmlformats.org/officeDocument/2006/relationships/printerSettings" Target="../printerSettings/printerSettings1.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2.vml"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7036CD7-79AE-4499-B2E1-38195A3A9710}">
  <dimension ref="A1"/>
  <sheetViews>
    <sheetView tabSelected="1" workbookViewId="0" topLeftCell="A1">
      <selection pane="topLeft" activeCell="X36" sqref="X36:X37"/>
    </sheetView>
  </sheetViews>
  <sheetFormatPr defaultColWidth="11.424285714285714" defaultRowHeight="15"/>
  <sheetData/>
  <sheetProtection algorithmName="SHA-512" hashValue="7trKhP4XSh/FpK92iwgGzSCKwC3hjpem8CXeox4CtOM/5x0om8wLjnrLuuqkNQn4lF/FXDr+GsVFzWgw2gI+kQ==" saltValue="5IwlDy5U+vvx1gmpSVZpUw==" spinCount="100000" sheet="1" objects="1" scenarios="1"/>
  <pageMargins left="0.7" right="0.7" top="0.787401575" bottom="0.7874015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ADFA088-5FEC-4C68-812A-3EAF869542D9}">
  <sheetPr>
    <pageSetUpPr fitToPage="1"/>
  </sheetPr>
  <dimension ref="A1:H55"/>
  <sheetViews>
    <sheetView workbookViewId="0" topLeftCell="A1">
      <selection pane="topLeft" activeCell="C54" sqref="C54"/>
    </sheetView>
  </sheetViews>
  <sheetFormatPr defaultColWidth="11.424285714285714" defaultRowHeight="15"/>
  <cols>
    <col min="1" max="1" width="76" customWidth="1"/>
    <col min="2" max="2" width="22.571428571428573" customWidth="1"/>
    <col min="3" max="3" width="18.142857142857142" customWidth="1"/>
    <col min="4" max="4" width="14.571428571428571" customWidth="1"/>
    <col min="6" max="6" width="19.714285714285715" customWidth="1"/>
    <col min="7" max="7" width="111.14285714285714" customWidth="1"/>
  </cols>
  <sheetData>
    <row r="1" spans="1:7" ht="21.75" thickBot="1">
      <c r="A1" s="1" t="s">
        <v>0</v>
      </c>
      <c r="B1" s="2"/>
      <c r="C1" s="2"/>
      <c r="D1" s="2"/>
      <c r="E1" s="2"/>
      <c r="F1" s="2"/>
      <c r="G1" s="2"/>
    </row>
    <row r="2" spans="1:7" ht="21.75" thickBot="1">
      <c r="A2" s="1"/>
      <c r="B2" s="3" t="s">
        <v>1</v>
      </c>
      <c r="C2" s="226" t="s">
        <v>129</v>
      </c>
      <c r="D2" s="226"/>
      <c r="E2" s="226"/>
      <c r="F2" s="4"/>
      <c r="G2" s="219" t="s">
        <v>133</v>
      </c>
    </row>
    <row r="3" spans="1:7" ht="21">
      <c r="A3" s="1"/>
      <c r="B3" s="3" t="s">
        <v>2</v>
      </c>
      <c r="C3" s="226" t="s">
        <v>130</v>
      </c>
      <c r="D3" s="226"/>
      <c r="E3" s="226"/>
      <c r="F3" s="4"/>
      <c r="G3" s="220" t="s">
        <v>134</v>
      </c>
    </row>
    <row r="4" spans="1:7" ht="21">
      <c r="A4" s="1"/>
      <c r="B4" s="3" t="s">
        <v>3</v>
      </c>
      <c r="C4" s="226" t="s">
        <v>131</v>
      </c>
      <c r="D4" s="226"/>
      <c r="E4" s="226"/>
      <c r="F4" s="4"/>
      <c r="G4" s="221"/>
    </row>
    <row r="5" spans="1:7" ht="21">
      <c r="A5" s="1"/>
      <c r="B5" s="3" t="s">
        <v>4</v>
      </c>
      <c r="C5" s="227">
        <v>45874</v>
      </c>
      <c r="D5" s="227"/>
      <c r="E5" s="227"/>
      <c r="F5" s="5"/>
      <c r="G5" s="5"/>
    </row>
    <row r="6" spans="1:7" ht="18.75">
      <c r="A6" s="6" t="s">
        <v>5</v>
      </c>
      <c r="B6" s="7"/>
      <c r="C6" s="8"/>
      <c r="D6" s="9"/>
      <c r="E6" s="8"/>
      <c r="F6" s="8"/>
      <c r="G6" s="8"/>
    </row>
    <row r="7" spans="1:7" ht="16.5" thickBot="1">
      <c r="A7" s="228" t="s">
        <v>6</v>
      </c>
      <c r="B7" s="228"/>
      <c r="C7" s="228"/>
      <c r="D7" s="228"/>
      <c r="E7" s="228"/>
      <c r="F7" s="228"/>
      <c r="G7" s="206" t="s">
        <v>132</v>
      </c>
    </row>
    <row r="8" spans="1:7" ht="16.5" thickBot="1">
      <c r="A8" s="10" t="s">
        <v>7</v>
      </c>
      <c r="B8" s="11">
        <v>2025</v>
      </c>
      <c r="C8" s="12" t="s">
        <v>8</v>
      </c>
      <c r="D8" s="13">
        <v>0</v>
      </c>
      <c r="E8" s="14"/>
      <c r="F8" s="14"/>
      <c r="G8" s="209"/>
    </row>
    <row r="9" spans="1:7" ht="15.75">
      <c r="A9" s="10"/>
      <c r="B9" s="15"/>
      <c r="C9" s="12"/>
      <c r="D9" s="14"/>
      <c r="E9" s="14"/>
      <c r="F9" s="14"/>
      <c r="G9" s="14"/>
    </row>
    <row r="10" spans="1:7" ht="18.75">
      <c r="A10" s="6" t="s">
        <v>9</v>
      </c>
      <c r="B10" s="7"/>
      <c r="C10" s="8"/>
      <c r="D10" s="9"/>
      <c r="E10" s="8"/>
      <c r="F10" s="8"/>
      <c r="G10" s="8"/>
    </row>
    <row r="11" spans="1:7" ht="47.25">
      <c r="A11" s="19"/>
      <c r="B11" s="20"/>
      <c r="C11" s="17"/>
      <c r="D11" s="21"/>
      <c r="E11" s="17"/>
      <c r="F11" s="15"/>
      <c r="G11" s="208" t="s">
        <v>124</v>
      </c>
    </row>
    <row r="12" spans="1:7" ht="18.75">
      <c r="A12" s="222" t="s">
        <v>10</v>
      </c>
      <c r="B12" s="222"/>
      <c r="C12" s="15" t="s">
        <v>11</v>
      </c>
      <c r="D12" s="210">
        <f>MIN(110,(80+D14*100*1))</f>
        <v>80</v>
      </c>
      <c r="E12" s="14"/>
      <c r="F12" s="23"/>
      <c r="G12" s="15" t="s">
        <v>125</v>
      </c>
    </row>
    <row r="13" spans="1:7" ht="16.5" thickBot="1">
      <c r="A13" s="24" t="s">
        <v>12</v>
      </c>
      <c r="B13" s="19"/>
      <c r="C13" s="15"/>
      <c r="D13" s="22"/>
      <c r="E13" s="14"/>
      <c r="F13" s="23"/>
      <c r="G13" s="209"/>
    </row>
    <row r="14" spans="1:7" ht="19.5" thickBot="1">
      <c r="A14" s="20" t="s">
        <v>13</v>
      </c>
      <c r="B14" s="20"/>
      <c r="C14" s="15"/>
      <c r="D14" s="25">
        <v>0</v>
      </c>
      <c r="E14" s="18"/>
      <c r="F14" s="26"/>
      <c r="G14" s="26" t="s">
        <v>126</v>
      </c>
    </row>
    <row r="15" spans="1:7" ht="15.75">
      <c r="A15" s="225" t="s">
        <v>14</v>
      </c>
      <c r="B15" s="225"/>
      <c r="C15" s="15"/>
      <c r="D15" s="211">
        <v>0.04</v>
      </c>
      <c r="E15" s="18"/>
      <c r="F15" s="21"/>
      <c r="G15" s="209"/>
    </row>
    <row r="16" spans="1:7" ht="15.75">
      <c r="A16" s="15"/>
      <c r="B16" s="15"/>
      <c r="C16" s="15"/>
      <c r="D16" s="27"/>
      <c r="E16" s="18"/>
      <c r="F16" s="21"/>
      <c r="G16" s="26" t="s">
        <v>119</v>
      </c>
    </row>
    <row r="17" spans="1:7" ht="15.75">
      <c r="A17" s="222" t="s">
        <v>15</v>
      </c>
      <c r="B17" s="222"/>
      <c r="C17" s="15" t="s">
        <v>16</v>
      </c>
      <c r="D17" s="212">
        <v>0.02</v>
      </c>
      <c r="E17" s="18"/>
      <c r="F17" s="28" t="s">
        <v>17</v>
      </c>
      <c r="G17" s="209"/>
    </row>
    <row r="18" spans="1:7" ht="15.75">
      <c r="A18" s="19"/>
      <c r="B18" s="19"/>
      <c r="C18" s="15"/>
      <c r="D18" s="21"/>
      <c r="E18" s="18"/>
      <c r="F18" s="28"/>
      <c r="G18" s="28" t="s">
        <v>120</v>
      </c>
    </row>
    <row r="19" spans="1:7" ht="18.75">
      <c r="A19" s="19" t="s">
        <v>18</v>
      </c>
      <c r="B19" s="19"/>
      <c r="C19" s="15" t="s">
        <v>19</v>
      </c>
      <c r="D19" s="213">
        <v>380</v>
      </c>
      <c r="E19" s="18"/>
      <c r="F19" s="29"/>
      <c r="G19" s="209"/>
    </row>
    <row r="20" spans="1:7" ht="15.75">
      <c r="A20" s="30"/>
      <c r="B20" s="15"/>
      <c r="C20" s="17"/>
      <c r="D20" s="21"/>
      <c r="E20" s="18"/>
      <c r="F20" s="26"/>
      <c r="G20" s="26" t="s">
        <v>121</v>
      </c>
    </row>
    <row r="21" spans="1:7" ht="15.75">
      <c r="A21" s="222" t="s">
        <v>20</v>
      </c>
      <c r="B21" s="222"/>
      <c r="C21" s="17" t="s">
        <v>16</v>
      </c>
      <c r="D21" s="212">
        <v>0.015</v>
      </c>
      <c r="E21" s="18"/>
      <c r="F21" s="26" t="s">
        <v>17</v>
      </c>
      <c r="G21" s="209"/>
    </row>
    <row r="22" spans="1:7" ht="15.75">
      <c r="A22" s="15"/>
      <c r="B22" s="15"/>
      <c r="C22" s="17"/>
      <c r="D22" s="21"/>
      <c r="E22" s="14"/>
      <c r="F22" s="23"/>
      <c r="G22" s="20" t="s">
        <v>122</v>
      </c>
    </row>
    <row r="23" spans="1:7" ht="15.75">
      <c r="A23" s="222" t="s">
        <v>21</v>
      </c>
      <c r="B23" s="222"/>
      <c r="C23" s="17"/>
      <c r="D23" s="212">
        <v>0.08</v>
      </c>
      <c r="E23" s="18"/>
      <c r="F23" s="21"/>
      <c r="G23" s="209"/>
    </row>
    <row r="24" spans="1:7" ht="15.75">
      <c r="A24" s="20"/>
      <c r="B24" s="20"/>
      <c r="C24" s="17"/>
      <c r="D24" s="21"/>
      <c r="E24" s="17"/>
      <c r="F24" s="15"/>
      <c r="G24" s="15" t="s">
        <v>123</v>
      </c>
    </row>
    <row r="25" spans="1:7" ht="15.75">
      <c r="A25" s="19" t="s">
        <v>22</v>
      </c>
      <c r="B25" s="20"/>
      <c r="C25" s="17" t="s">
        <v>16</v>
      </c>
      <c r="D25" s="212">
        <v>0.05</v>
      </c>
      <c r="E25" s="17"/>
      <c r="F25" s="15" t="s">
        <v>23</v>
      </c>
      <c r="G25" s="209"/>
    </row>
    <row r="26" spans="1:7" ht="15.75">
      <c r="A26" s="19"/>
      <c r="B26" s="20"/>
      <c r="C26" s="17"/>
      <c r="D26" s="21"/>
      <c r="E26" s="17"/>
      <c r="F26" s="15"/>
      <c r="G26" s="15" t="s">
        <v>128</v>
      </c>
    </row>
    <row r="27" spans="1:7" ht="15.75">
      <c r="A27" s="19" t="s">
        <v>24</v>
      </c>
      <c r="B27" s="20"/>
      <c r="C27" s="17"/>
      <c r="D27" s="212">
        <v>0</v>
      </c>
      <c r="E27" s="17"/>
      <c r="F27" s="15"/>
      <c r="G27" s="209"/>
    </row>
    <row r="28" spans="1:7" ht="15">
      <c r="A28" s="17"/>
      <c r="B28" s="17"/>
      <c r="C28" s="17"/>
      <c r="D28" s="14"/>
      <c r="E28" s="17"/>
      <c r="F28" s="17"/>
      <c r="G28" s="17"/>
    </row>
    <row r="29" spans="1:7" ht="18.75">
      <c r="A29" s="6" t="s">
        <v>25</v>
      </c>
      <c r="B29" s="7"/>
      <c r="C29" s="7"/>
      <c r="D29" s="8"/>
      <c r="E29" s="31"/>
      <c r="F29" s="31"/>
      <c r="G29" s="31"/>
    </row>
    <row r="30" spans="1:7" ht="15.75" thickBot="1">
      <c r="A30" s="17"/>
      <c r="B30" s="17"/>
      <c r="C30" s="17"/>
      <c r="D30" s="14"/>
      <c r="E30" s="17"/>
      <c r="F30" s="17"/>
      <c r="G30" s="17"/>
    </row>
    <row r="31" spans="1:7" ht="16.5" thickBot="1">
      <c r="A31" s="222" t="s">
        <v>26</v>
      </c>
      <c r="B31" s="222"/>
      <c r="C31" s="17" t="s">
        <v>27</v>
      </c>
      <c r="D31" s="32"/>
      <c r="E31" s="33"/>
      <c r="F31" s="17"/>
      <c r="G31" s="17"/>
    </row>
    <row r="32" spans="1:7" ht="15">
      <c r="A32" s="34"/>
      <c r="B32" s="34"/>
      <c r="C32" s="17"/>
      <c r="D32" s="33"/>
      <c r="E32" s="33"/>
      <c r="F32" s="17"/>
      <c r="G32" s="17" t="s">
        <v>127</v>
      </c>
    </row>
    <row r="33" spans="1:7" ht="15.75">
      <c r="A33" s="225" t="s">
        <v>28</v>
      </c>
      <c r="B33" s="225"/>
      <c r="C33" s="17"/>
      <c r="D33" s="211">
        <v>0.04</v>
      </c>
      <c r="E33" s="18"/>
      <c r="F33" s="17"/>
      <c r="G33" s="209"/>
    </row>
    <row r="34" spans="1:7" ht="15">
      <c r="A34" s="17"/>
      <c r="B34" s="17"/>
      <c r="C34" s="17"/>
      <c r="D34" s="14"/>
      <c r="E34" s="17"/>
      <c r="F34" s="17"/>
      <c r="G34" s="17"/>
    </row>
    <row r="35" spans="1:7" ht="15.75">
      <c r="A35" s="17"/>
      <c r="B35" s="17"/>
      <c r="C35" s="17"/>
      <c r="D35" s="35" t="s">
        <v>29</v>
      </c>
      <c r="E35" s="17"/>
      <c r="F35" s="35" t="s">
        <v>30</v>
      </c>
      <c r="G35" s="17"/>
    </row>
    <row r="36" spans="1:7" ht="15.75" thickBot="1">
      <c r="A36" s="17"/>
      <c r="B36" s="17"/>
      <c r="C36" s="17"/>
      <c r="D36" s="14"/>
      <c r="E36" s="17"/>
      <c r="F36" s="188"/>
      <c r="G36" s="17"/>
    </row>
    <row r="37" spans="1:7" ht="16.5" thickBot="1">
      <c r="A37" s="19" t="s">
        <v>31</v>
      </c>
      <c r="B37" s="30">
        <f>B8</f>
        <v>2025</v>
      </c>
      <c r="C37" s="12" t="s">
        <v>8</v>
      </c>
      <c r="D37" s="37"/>
      <c r="E37" s="33"/>
      <c r="F37" s="191">
        <f>F39+F40</f>
        <v>0</v>
      </c>
      <c r="G37" s="17"/>
    </row>
    <row r="38" spans="1:7" ht="15.75">
      <c r="A38" s="10"/>
      <c r="B38" s="30"/>
      <c r="C38" s="12"/>
      <c r="D38" s="17"/>
      <c r="E38" s="17"/>
      <c r="F38" s="17"/>
      <c r="G38" s="17"/>
    </row>
    <row r="39" spans="1:7" ht="15.75">
      <c r="A39" s="10"/>
      <c r="B39" s="30"/>
      <c r="C39" s="12"/>
      <c r="D39" s="17" t="s">
        <v>32</v>
      </c>
      <c r="E39" s="189">
        <v>0.40</v>
      </c>
      <c r="F39" s="190">
        <f>D8*E39</f>
        <v>0</v>
      </c>
      <c r="G39" s="17"/>
    </row>
    <row r="40" spans="1:7" ht="15">
      <c r="A40" s="17"/>
      <c r="B40" s="17"/>
      <c r="C40" s="17"/>
      <c r="D40" s="33"/>
      <c r="E40" s="189"/>
      <c r="F40" s="190"/>
      <c r="G40" s="17"/>
    </row>
    <row r="41" spans="1:8" ht="18.75">
      <c r="A41" s="6" t="s">
        <v>33</v>
      </c>
      <c r="B41" s="7"/>
      <c r="C41" s="7"/>
      <c r="D41" s="8"/>
      <c r="E41" s="7"/>
      <c r="F41" s="7"/>
      <c r="G41" s="7"/>
      <c r="H41" s="195"/>
    </row>
    <row r="42" spans="1:7" ht="16.5" thickBot="1">
      <c r="A42" s="15"/>
      <c r="B42" s="15"/>
      <c r="C42" s="15"/>
      <c r="D42" s="23"/>
      <c r="E42" s="15"/>
      <c r="F42" s="15"/>
      <c r="G42" s="15"/>
    </row>
    <row r="43" spans="1:7" ht="16.5" thickBot="1">
      <c r="A43" s="222" t="s">
        <v>34</v>
      </c>
      <c r="B43" s="222"/>
      <c r="C43" s="12" t="s">
        <v>35</v>
      </c>
      <c r="D43" s="11"/>
      <c r="E43" s="15"/>
      <c r="F43" s="20" t="s">
        <v>36</v>
      </c>
      <c r="G43" s="15"/>
    </row>
    <row r="44" spans="1:7" ht="16.5" thickBot="1">
      <c r="A44" s="15"/>
      <c r="B44" s="15"/>
      <c r="C44" s="15"/>
      <c r="D44" s="23"/>
      <c r="E44" s="15"/>
      <c r="F44" s="15"/>
      <c r="G44" s="15"/>
    </row>
    <row r="45" spans="1:7" ht="16.5" thickBot="1">
      <c r="A45" s="30" t="s">
        <v>37</v>
      </c>
      <c r="B45" s="30"/>
      <c r="C45" s="15"/>
      <c r="D45" s="207"/>
      <c r="E45" s="21"/>
      <c r="F45" s="21"/>
      <c r="G45" s="15"/>
    </row>
    <row r="46" spans="1:7" ht="16.5" thickBot="1">
      <c r="A46" s="30"/>
      <c r="B46" s="30"/>
      <c r="C46" s="15"/>
      <c r="D46" s="21"/>
      <c r="E46" s="21"/>
      <c r="F46" s="21"/>
      <c r="G46" s="15"/>
    </row>
    <row r="47" spans="1:7" ht="16.5" thickBot="1">
      <c r="A47" s="30" t="s">
        <v>38</v>
      </c>
      <c r="B47" s="30"/>
      <c r="C47" s="15"/>
      <c r="D47" s="38"/>
      <c r="E47" s="21"/>
      <c r="F47" s="26" t="s">
        <v>39</v>
      </c>
      <c r="G47" s="15"/>
    </row>
    <row r="48" spans="1:7" ht="15.75">
      <c r="A48" s="15"/>
      <c r="B48" s="15"/>
      <c r="C48" s="15"/>
      <c r="D48" s="23"/>
      <c r="E48" s="15"/>
      <c r="F48" s="15"/>
      <c r="G48" s="15"/>
    </row>
    <row r="49" spans="1:7" ht="18.75">
      <c r="A49" s="6" t="s">
        <v>40</v>
      </c>
      <c r="B49" s="7"/>
      <c r="C49" s="8"/>
      <c r="D49" s="8"/>
      <c r="E49" s="7"/>
      <c r="F49" s="7"/>
      <c r="G49" s="7"/>
    </row>
    <row r="50" spans="1:7" ht="15">
      <c r="A50" s="17"/>
      <c r="B50" s="17"/>
      <c r="C50" s="14"/>
      <c r="D50" s="14"/>
      <c r="E50" s="17"/>
      <c r="F50" s="17"/>
      <c r="G50" s="17"/>
    </row>
    <row r="51" spans="1:7" ht="15.75">
      <c r="A51" s="39"/>
      <c r="B51" s="40"/>
      <c r="C51" s="223" t="s">
        <v>41</v>
      </c>
      <c r="D51" s="224"/>
      <c r="E51" s="15"/>
      <c r="F51" s="17"/>
      <c r="G51" s="17"/>
    </row>
    <row r="52" spans="1:7" ht="15.75">
      <c r="A52" s="39"/>
      <c r="B52" s="30"/>
      <c r="C52" s="41" t="s">
        <v>42</v>
      </c>
      <c r="D52" s="42" t="s">
        <v>43</v>
      </c>
      <c r="E52" s="15"/>
      <c r="F52" s="17"/>
      <c r="G52" s="17"/>
    </row>
    <row r="53" spans="1:7" ht="16.5" thickBot="1">
      <c r="A53" s="43"/>
      <c r="B53" s="43"/>
      <c r="C53" s="44" t="s">
        <v>44</v>
      </c>
      <c r="D53" s="45" t="s">
        <v>45</v>
      </c>
      <c r="E53" s="15"/>
      <c r="F53" s="17"/>
      <c r="G53" s="17"/>
    </row>
    <row r="54" spans="1:7" ht="16.5" thickBot="1">
      <c r="A54" s="10" t="s">
        <v>46</v>
      </c>
      <c r="B54" s="193">
        <f>B8</f>
        <v>2025</v>
      </c>
      <c r="C54" s="46"/>
      <c r="D54" s="47">
        <f>C54*$D$43/1000</f>
        <v>0</v>
      </c>
      <c r="E54" s="15"/>
      <c r="F54" s="17"/>
      <c r="G54" s="17"/>
    </row>
    <row r="55" spans="1:7" ht="15.75">
      <c r="A55" s="15"/>
      <c r="B55" s="15"/>
      <c r="C55" s="15"/>
      <c r="D55" s="15"/>
      <c r="E55" s="15"/>
      <c r="F55" s="17"/>
      <c r="G55" s="17"/>
    </row>
  </sheetData>
  <sheetProtection algorithmName="SHA-512" hashValue="l32kL/ZFPZUciAmNsNpkqveQioXpJGtRTsr0x3jIvGHoE71F6jm+lqiXmahRG8PdzITcUeT/LAdlFBbJnCEnvQ==" saltValue="nX3CmByjb/Er6wXB9o0tHg==" spinCount="100000" sheet="1" selectLockedCells="1"/>
  <mergeCells count="15">
    <mergeCell ref="C2:E2"/>
    <mergeCell ref="C3:E3"/>
    <mergeCell ref="C4:E4"/>
    <mergeCell ref="C5:E5"/>
    <mergeCell ref="A7:F7"/>
    <mergeCell ref="G3:G4"/>
    <mergeCell ref="A43:B43"/>
    <mergeCell ref="C51:D51"/>
    <mergeCell ref="A15:B15"/>
    <mergeCell ref="A17:B17"/>
    <mergeCell ref="A21:B21"/>
    <mergeCell ref="A23:B23"/>
    <mergeCell ref="A31:B31"/>
    <mergeCell ref="A33:B33"/>
    <mergeCell ref="A12:B12"/>
  </mergeCells>
  <conditionalFormatting sqref="D12">
    <cfRule type="expression" priority="10" dxfId="23">
      <formula>OR(D$12&lt;80,$D$12&gt;110)</formula>
    </cfRule>
  </conditionalFormatting>
  <conditionalFormatting sqref="D15">
    <cfRule type="expression" priority="4" dxfId="22">
      <formula>$D$15&lt;&gt;0.04</formula>
    </cfRule>
  </conditionalFormatting>
  <conditionalFormatting sqref="D17">
    <cfRule type="expression" priority="9" dxfId="22">
      <formula>$D$17&lt;&gt;0.02</formula>
    </cfRule>
  </conditionalFormatting>
  <conditionalFormatting sqref="D19">
    <cfRule type="expression" priority="8" dxfId="22">
      <formula>$D$19&lt;&gt;380</formula>
    </cfRule>
  </conditionalFormatting>
  <conditionalFormatting sqref="D21">
    <cfRule type="expression" priority="7" dxfId="22">
      <formula>$D$21&lt;&gt;0.015</formula>
    </cfRule>
  </conditionalFormatting>
  <conditionalFormatting sqref="D23">
    <cfRule type="expression" priority="6" dxfId="22">
      <formula>$D$23&lt;&gt;0.08</formula>
    </cfRule>
  </conditionalFormatting>
  <conditionalFormatting sqref="D25">
    <cfRule type="expression" priority="5" dxfId="22">
      <formula>$D$25&lt;&gt;0.05</formula>
    </cfRule>
  </conditionalFormatting>
  <conditionalFormatting sqref="D27">
    <cfRule type="expression" priority="3" dxfId="22">
      <formula>$D$27&lt;&gt;0</formula>
    </cfRule>
  </conditionalFormatting>
  <conditionalFormatting sqref="D33">
    <cfRule type="expression" priority="2" dxfId="22">
      <formula>$D$33&lt;&gt;0.04</formula>
    </cfRule>
  </conditionalFormatting>
  <conditionalFormatting sqref="G3">
    <cfRule type="expression" priority="1" dxfId="23">
      <formula>OR(G$12&lt;80,$D$12&gt;110)</formula>
    </cfRule>
  </conditionalFormatting>
  <dataValidations count="6">
    <dataValidation type="custom" allowBlank="1" showInputMessage="1" showErrorMessage="1" errorTitle="Ungültiger Wert" error="Bitte tragen Sie einen Wert zwischen 0 und 100% ein." sqref="D14">
      <formula1>AND(D14&gt;=0%,D14&lt;=100%)</formula1>
    </dataValidation>
    <dataValidation type="decimal" operator="greaterThanOrEqual" allowBlank="1" showInputMessage="1" showErrorMessage="1" errorTitle="Ungültiger Wert" error="Bitte tragen Sie einen Wert in [Euro pro Jahr] ein." sqref="D17:D19">
      <formula1>0</formula1>
    </dataValidation>
    <dataValidation type="custom" allowBlank="1" showInputMessage="1" showErrorMessage="1" errorTitle="Ungültige Eingabe" error="Bitte einen Wert zwischen 0,5% und 1,5% eintragen." sqref="D47">
      <formula1>AND(D47&gt;=0.5%,D47&lt;=1.5%)</formula1>
    </dataValidation>
    <dataValidation type="whole" allowBlank="1" showInputMessage="1" showErrorMessage="1" errorTitle="Ungültige Eingabe" error="Bitte einen Wert zwischen 1200 und 1800 eingeben" sqref="D43">
      <formula1>1200</formula1>
      <formula2>1800</formula2>
    </dataValidation>
    <dataValidation allowBlank="1" showInputMessage="1" showErrorMessage="1" errorTitle="Ungültiger Wert" error="Bitte tragen Sie einen Wert in [%] ein." sqref="D21"/>
    <dataValidation type="decimal" allowBlank="1" showInputMessage="1" showErrorMessage="1" errorTitle="Ungültiger Wert" error="Bitte tragen Sie einen Wert in [%] ein." sqref="D15 D23">
      <formula1>-100</formula1>
      <formula2>100</formula2>
    </dataValidation>
  </dataValidations>
  <hyperlinks>
    <hyperlink ref="C3" r:id="rId1" display="mitarbeiter@beispielunternehmen.de"/>
  </hyperlinks>
  <pageMargins left="0.25" right="0.25" top="0.75" bottom="0.75" header="0.3" footer="0.3"/>
  <pageSetup orientation="landscape" paperSize="9" scale="52" r:id="rId4"/>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9B14322-7A8F-4B10-B9FF-A79095E98B23}">
  <dimension ref="A1:U46"/>
  <sheetViews>
    <sheetView zoomScale="115" zoomScaleNormal="115" workbookViewId="0" topLeftCell="A10">
      <selection pane="topLeft" activeCell="H24" sqref="H24"/>
    </sheetView>
  </sheetViews>
  <sheetFormatPr defaultColWidth="11.424285714285714" defaultRowHeight="15"/>
  <cols>
    <col min="7" max="7" width="12.857142857142858" bestFit="1" customWidth="1"/>
    <col min="8" max="9" width="11.857142857142858" bestFit="1" customWidth="1"/>
    <col min="11" max="11" width="12.857142857142858" bestFit="1" customWidth="1"/>
    <col min="12" max="12" width="11.857142857142858" bestFit="1" customWidth="1"/>
    <col min="13" max="13" width="14.857142857142858" bestFit="1" customWidth="1"/>
    <col min="15" max="15" width="12.285714285714286" bestFit="1" customWidth="1"/>
    <col min="18" max="18" width="12.285714285714286" bestFit="1" customWidth="1"/>
  </cols>
  <sheetData>
    <row r="1" spans="1:21" ht="15">
      <c r="A1" s="48"/>
      <c r="B1" s="48"/>
      <c r="C1" s="48"/>
      <c r="D1" s="48"/>
      <c r="E1" s="48"/>
      <c r="F1" s="48"/>
      <c r="G1" s="49"/>
      <c r="H1" s="49"/>
      <c r="I1" s="49"/>
      <c r="J1" s="48"/>
      <c r="K1" s="48"/>
      <c r="L1" s="48"/>
      <c r="M1" s="48"/>
      <c r="N1" s="48"/>
      <c r="O1" s="48"/>
      <c r="P1" s="48"/>
      <c r="Q1" s="48"/>
      <c r="R1" s="48"/>
      <c r="S1" s="48"/>
      <c r="T1" s="48"/>
      <c r="U1" s="50"/>
    </row>
    <row r="2" spans="1:21" ht="21">
      <c r="A2" s="51" t="s">
        <v>47</v>
      </c>
      <c r="B2" s="52"/>
      <c r="C2" s="52"/>
      <c r="D2" s="52"/>
      <c r="E2" s="52"/>
      <c r="F2" s="52"/>
      <c r="G2" s="53"/>
      <c r="H2" s="53"/>
      <c r="I2" s="53"/>
      <c r="J2" s="52"/>
      <c r="K2" s="52"/>
      <c r="L2" s="52"/>
      <c r="M2" s="52"/>
      <c r="N2" s="52"/>
      <c r="O2" s="52"/>
      <c r="P2" s="52"/>
      <c r="Q2" s="52"/>
      <c r="R2" s="52"/>
      <c r="S2" s="52"/>
      <c r="T2" s="52"/>
      <c r="U2" s="52"/>
    </row>
    <row r="3" spans="1:21" ht="26.25">
      <c r="A3" s="54"/>
      <c r="B3" s="52"/>
      <c r="C3" s="52"/>
      <c r="D3" s="52"/>
      <c r="E3" s="3" t="s">
        <v>1</v>
      </c>
      <c r="F3" s="252" t="str">
        <f>Eingaben!C2</f>
        <v>Beispielunternehmen GmbH</v>
      </c>
      <c r="G3" s="252"/>
      <c r="H3" s="252"/>
      <c r="I3" s="53"/>
      <c r="J3" s="52"/>
      <c r="K3" s="52"/>
      <c r="L3" s="52"/>
      <c r="M3" s="52"/>
      <c r="N3" s="52"/>
      <c r="O3" s="52"/>
      <c r="P3" s="52"/>
      <c r="Q3" s="52"/>
      <c r="R3" s="52"/>
      <c r="S3" s="52"/>
      <c r="T3" s="52"/>
      <c r="U3" s="52"/>
    </row>
    <row r="4" spans="1:21" ht="26.25">
      <c r="A4" s="54"/>
      <c r="B4" s="52"/>
      <c r="C4" s="52"/>
      <c r="D4" s="52"/>
      <c r="E4" s="3" t="s">
        <v>2</v>
      </c>
      <c r="F4" s="252" t="str">
        <f>Eingaben!C3</f>
        <v>mitarbeiter@beispielunternehmen.de</v>
      </c>
      <c r="G4" s="252"/>
      <c r="H4" s="252"/>
      <c r="I4" s="53"/>
      <c r="J4" s="52"/>
      <c r="K4" s="52"/>
      <c r="L4" s="52"/>
      <c r="M4" s="52"/>
      <c r="N4" s="52"/>
      <c r="O4" s="52"/>
      <c r="P4" s="52"/>
      <c r="Q4" s="52"/>
      <c r="R4" s="52"/>
      <c r="S4" s="52"/>
      <c r="T4" s="52"/>
      <c r="U4" s="52"/>
    </row>
    <row r="5" spans="1:21" ht="26.25">
      <c r="A5" s="54"/>
      <c r="B5" s="52"/>
      <c r="C5" s="52"/>
      <c r="D5" s="52"/>
      <c r="E5" s="3" t="s">
        <v>3</v>
      </c>
      <c r="F5" s="252" t="str">
        <f>Eingaben!C4</f>
        <v>xxxx</v>
      </c>
      <c r="G5" s="252"/>
      <c r="H5" s="252"/>
      <c r="I5" s="53"/>
      <c r="J5" s="52"/>
      <c r="K5" s="52"/>
      <c r="L5" s="52"/>
      <c r="M5" s="52"/>
      <c r="N5" s="52"/>
      <c r="O5" s="52"/>
      <c r="P5" s="52"/>
      <c r="Q5" s="52"/>
      <c r="R5" s="52"/>
      <c r="S5" s="52"/>
      <c r="T5" s="52"/>
      <c r="U5" s="52"/>
    </row>
    <row r="6" spans="1:21" ht="26.25">
      <c r="A6" s="54"/>
      <c r="B6" s="52"/>
      <c r="C6" s="52"/>
      <c r="D6" s="52"/>
      <c r="E6" s="3" t="s">
        <v>4</v>
      </c>
      <c r="F6" s="253">
        <f>Eingaben!C5</f>
        <v>45874</v>
      </c>
      <c r="G6" s="253"/>
      <c r="H6" s="253"/>
      <c r="I6" s="53"/>
      <c r="J6" s="52"/>
      <c r="K6" s="52"/>
      <c r="L6" s="52"/>
      <c r="M6" s="52"/>
      <c r="N6" s="52"/>
      <c r="O6" s="52"/>
      <c r="P6" s="52"/>
      <c r="Q6" s="52"/>
      <c r="R6" s="52"/>
      <c r="S6" s="52"/>
      <c r="T6" s="52"/>
      <c r="U6" s="52"/>
    </row>
    <row r="7" spans="1:21" ht="15">
      <c r="A7" s="17"/>
      <c r="B7" s="17"/>
      <c r="C7" s="17"/>
      <c r="D7" s="17"/>
      <c r="E7" s="17"/>
      <c r="F7" s="17"/>
      <c r="G7" s="36"/>
      <c r="H7" s="36"/>
      <c r="I7" s="36"/>
      <c r="J7" s="17"/>
      <c r="K7" s="17"/>
      <c r="L7" s="17"/>
      <c r="M7" s="17"/>
      <c r="N7" s="17"/>
      <c r="O7" s="17"/>
      <c r="P7" s="17"/>
      <c r="Q7" s="17"/>
      <c r="R7" s="17"/>
      <c r="S7" s="17"/>
      <c r="T7" s="17"/>
      <c r="U7" s="17"/>
    </row>
    <row r="8" spans="1:21" ht="18.75">
      <c r="A8" s="55"/>
      <c r="B8" s="55"/>
      <c r="C8" s="55"/>
      <c r="D8" s="55"/>
      <c r="E8" s="55"/>
      <c r="F8" s="55"/>
      <c r="G8" s="254" t="s">
        <v>48</v>
      </c>
      <c r="H8" s="255"/>
      <c r="I8" s="255"/>
      <c r="J8" s="255"/>
      <c r="K8" s="254"/>
      <c r="L8" s="254"/>
      <c r="M8" s="254"/>
      <c r="N8" s="56"/>
      <c r="O8" s="231" t="s">
        <v>25</v>
      </c>
      <c r="P8" s="251"/>
      <c r="Q8" s="251"/>
      <c r="R8" s="232"/>
      <c r="S8" s="56"/>
      <c r="T8" s="231" t="s">
        <v>49</v>
      </c>
      <c r="U8" s="232"/>
    </row>
    <row r="9" spans="1:21" ht="30">
      <c r="A9" s="57"/>
      <c r="B9" s="58" t="s">
        <v>50</v>
      </c>
      <c r="C9" s="233" t="s">
        <v>51</v>
      </c>
      <c r="D9" s="234"/>
      <c r="E9" s="235"/>
      <c r="F9" s="57"/>
      <c r="G9" s="233" t="s">
        <v>52</v>
      </c>
      <c r="H9" s="234"/>
      <c r="I9" s="234"/>
      <c r="J9" s="235"/>
      <c r="K9" s="59" t="s">
        <v>53</v>
      </c>
      <c r="L9" s="59"/>
      <c r="M9" s="60" t="s">
        <v>54</v>
      </c>
      <c r="N9" s="57"/>
      <c r="O9" s="236" t="s">
        <v>55</v>
      </c>
      <c r="P9" s="236"/>
      <c r="Q9" s="58" t="s">
        <v>56</v>
      </c>
      <c r="R9" s="60" t="s">
        <v>54</v>
      </c>
      <c r="S9" s="57"/>
      <c r="T9" s="60" t="s">
        <v>54</v>
      </c>
      <c r="U9" s="61" t="s">
        <v>57</v>
      </c>
    </row>
    <row r="10" spans="1:21" ht="38.25">
      <c r="A10" s="62"/>
      <c r="B10" s="63"/>
      <c r="C10" s="63" t="s">
        <v>51</v>
      </c>
      <c r="D10" s="237" t="s">
        <v>58</v>
      </c>
      <c r="E10" s="65" t="s">
        <v>59</v>
      </c>
      <c r="F10" s="62"/>
      <c r="G10" s="66" t="s">
        <v>60</v>
      </c>
      <c r="H10" s="66" t="s">
        <v>18</v>
      </c>
      <c r="I10" s="66" t="s">
        <v>61</v>
      </c>
      <c r="J10" s="66" t="s">
        <v>62</v>
      </c>
      <c r="K10" s="197" t="s">
        <v>63</v>
      </c>
      <c r="L10" s="66" t="s">
        <v>64</v>
      </c>
      <c r="M10" s="67"/>
      <c r="N10" s="62"/>
      <c r="O10" s="63" t="s">
        <v>65</v>
      </c>
      <c r="P10" s="64" t="s">
        <v>66</v>
      </c>
      <c r="Q10" s="237" t="s">
        <v>67</v>
      </c>
      <c r="R10" s="240" t="s">
        <v>68</v>
      </c>
      <c r="S10" s="62"/>
      <c r="T10" s="243"/>
      <c r="U10" s="246"/>
    </row>
    <row r="11" spans="1:21" ht="15">
      <c r="A11" s="62"/>
      <c r="B11" s="68"/>
      <c r="C11" s="69"/>
      <c r="D11" s="238"/>
      <c r="E11" s="70"/>
      <c r="F11" s="62"/>
      <c r="G11" s="71"/>
      <c r="H11" s="71"/>
      <c r="I11" s="71"/>
      <c r="J11" s="72">
        <f>Eingaben!$D$17</f>
        <v>0.02</v>
      </c>
      <c r="K11" s="194">
        <f>Eingaben!D21</f>
        <v>0.015</v>
      </c>
      <c r="L11" s="72">
        <f>Eingaben!$D$25</f>
        <v>0.05</v>
      </c>
      <c r="M11" s="73"/>
      <c r="N11" s="62"/>
      <c r="O11" s="249" t="s">
        <v>68</v>
      </c>
      <c r="P11" s="74"/>
      <c r="Q11" s="238"/>
      <c r="R11" s="241"/>
      <c r="S11" s="62"/>
      <c r="T11" s="244"/>
      <c r="U11" s="247"/>
    </row>
    <row r="12" spans="1:21" ht="15">
      <c r="A12" s="62"/>
      <c r="B12" s="75"/>
      <c r="C12" s="68"/>
      <c r="D12" s="239"/>
      <c r="E12" s="77"/>
      <c r="F12" s="62"/>
      <c r="G12" s="78"/>
      <c r="H12" s="78"/>
      <c r="I12" s="78"/>
      <c r="J12" s="78"/>
      <c r="K12" s="78" t="s">
        <v>69</v>
      </c>
      <c r="L12" s="79" t="s">
        <v>70</v>
      </c>
      <c r="M12" s="80"/>
      <c r="N12" s="62"/>
      <c r="O12" s="250"/>
      <c r="P12" s="81"/>
      <c r="Q12" s="239"/>
      <c r="R12" s="242"/>
      <c r="S12" s="62"/>
      <c r="T12" s="245"/>
      <c r="U12" s="248"/>
    </row>
    <row r="13" spans="1:21" ht="15">
      <c r="A13" s="82"/>
      <c r="B13" s="83"/>
      <c r="C13" s="83" t="s">
        <v>71</v>
      </c>
      <c r="D13" s="83" t="s">
        <v>71</v>
      </c>
      <c r="E13" s="85" t="s">
        <v>71</v>
      </c>
      <c r="F13" s="82"/>
      <c r="G13" s="83" t="s">
        <v>71</v>
      </c>
      <c r="H13" s="83" t="s">
        <v>71</v>
      </c>
      <c r="I13" s="83"/>
      <c r="J13" s="83" t="s">
        <v>71</v>
      </c>
      <c r="K13" s="86" t="s">
        <v>71</v>
      </c>
      <c r="L13" s="83" t="s">
        <v>71</v>
      </c>
      <c r="M13" s="87" t="s">
        <v>71</v>
      </c>
      <c r="N13" s="82"/>
      <c r="O13" s="83" t="s">
        <v>71</v>
      </c>
      <c r="P13" s="83" t="s">
        <v>71</v>
      </c>
      <c r="Q13" s="84" t="s">
        <v>71</v>
      </c>
      <c r="R13" s="88" t="s">
        <v>71</v>
      </c>
      <c r="S13" s="82"/>
      <c r="T13" s="87" t="s">
        <v>71</v>
      </c>
      <c r="U13" s="85" t="s">
        <v>71</v>
      </c>
    </row>
    <row r="14" spans="1:21" ht="15">
      <c r="A14" s="89">
        <v>1</v>
      </c>
      <c r="B14" s="90">
        <f>Eingaben!B54</f>
        <v>2025</v>
      </c>
      <c r="C14" s="104">
        <f>-Eingaben!D8</f>
        <v>0</v>
      </c>
      <c r="D14" s="91">
        <f>-Eingaben!D8</f>
        <v>0</v>
      </c>
      <c r="E14" s="92">
        <f>C14/(1+Eingaben!$D$23)^($A14-1)</f>
        <v>0</v>
      </c>
      <c r="F14" s="93"/>
      <c r="G14" s="94">
        <f>-'Nebenrechnung Netz'!K13</f>
        <v>0</v>
      </c>
      <c r="H14" s="95">
        <f>-Eingaben!C54*Eingaben!$D$19</f>
        <v>0</v>
      </c>
      <c r="I14" s="95">
        <f>H14</f>
        <v>0</v>
      </c>
      <c r="J14" s="96">
        <f>I14*Eingaben!$D$17</f>
        <v>0</v>
      </c>
      <c r="K14" s="96">
        <f>D14*Eingaben!$D$21</f>
        <v>0</v>
      </c>
      <c r="L14" s="97">
        <f>-O14*Eingaben!$D$25</f>
        <v>0</v>
      </c>
      <c r="M14" s="98">
        <f>SUM(G14,H14,J14,K14,L14)</f>
        <v>0</v>
      </c>
      <c r="N14" s="99"/>
      <c r="O14" s="96">
        <f>'Nebenrechnung Netz'!N13</f>
        <v>0</v>
      </c>
      <c r="P14" s="100">
        <f>Eingaben!D37</f>
        <v>0</v>
      </c>
      <c r="Q14" s="101">
        <f>Eingaben!F37</f>
        <v>0</v>
      </c>
      <c r="R14" s="102">
        <f>(O14+P14+Q14)</f>
        <v>0</v>
      </c>
      <c r="S14" s="93"/>
      <c r="T14" s="98">
        <f>M14+R14</f>
        <v>0</v>
      </c>
      <c r="U14" s="103">
        <f>T14/(1+Eingaben!$D$23)^($A14-1)</f>
        <v>0</v>
      </c>
    </row>
    <row r="15" spans="1:21" ht="15">
      <c r="A15" s="89">
        <v>2</v>
      </c>
      <c r="B15" s="90">
        <f>B14+1</f>
        <v>2026</v>
      </c>
      <c r="C15" s="104">
        <v>0</v>
      </c>
      <c r="D15" s="91">
        <f t="shared" si="0" ref="D15:D20">D14</f>
        <v>0</v>
      </c>
      <c r="E15" s="92">
        <f>C15/(1+Eingaben!$D$23)^($A15-1)</f>
        <v>0</v>
      </c>
      <c r="F15" s="93"/>
      <c r="G15" s="94">
        <f>-'Nebenrechnung Netz'!K14</f>
        <v>0</v>
      </c>
      <c r="H15" s="95">
        <f>-Eingaben!C55*Eingaben!$D$19</f>
        <v>0</v>
      </c>
      <c r="I15" s="95">
        <f>I14+H15</f>
        <v>0</v>
      </c>
      <c r="J15" s="96">
        <f>J14*(1+Eingaben!$D$27)</f>
        <v>0</v>
      </c>
      <c r="K15" s="96">
        <f>K14*(1+Eingaben!$D$27)</f>
        <v>0</v>
      </c>
      <c r="L15" s="97">
        <f>L14*(1+Eingaben!$D$27)</f>
        <v>0</v>
      </c>
      <c r="M15" s="98">
        <f>SUM(G15,H15,J15,K15,L15)</f>
        <v>0</v>
      </c>
      <c r="N15" s="99"/>
      <c r="O15" s="96">
        <f>'Nebenrechnung Netz'!N14</f>
        <v>0</v>
      </c>
      <c r="P15" s="100"/>
      <c r="Q15" s="96"/>
      <c r="R15" s="98">
        <f>O15+P15+Q15</f>
        <v>0</v>
      </c>
      <c r="S15" s="93"/>
      <c r="T15" s="98">
        <f>M15+R15</f>
        <v>0</v>
      </c>
      <c r="U15" s="103">
        <f>T15/(1+Eingaben!$D$23)^($A15-1)</f>
        <v>0</v>
      </c>
    </row>
    <row r="16" spans="1:21" ht="15">
      <c r="A16" s="89">
        <v>3</v>
      </c>
      <c r="B16" s="90">
        <f t="shared" si="1" ref="B16:B43">B15+1</f>
        <v>2027</v>
      </c>
      <c r="C16" s="104">
        <v>0</v>
      </c>
      <c r="D16" s="91">
        <f t="shared" si="0"/>
        <v>0</v>
      </c>
      <c r="E16" s="92">
        <f>C16/(1+Eingaben!$D$23)^($A16-1)</f>
        <v>0</v>
      </c>
      <c r="F16" s="93"/>
      <c r="G16" s="94">
        <f>-'Nebenrechnung Netz'!K15</f>
        <v>0</v>
      </c>
      <c r="H16" s="95">
        <f>-Eingaben!C56*Eingaben!$D$19</f>
        <v>0</v>
      </c>
      <c r="I16" s="95">
        <f>I15+H16</f>
        <v>0</v>
      </c>
      <c r="J16" s="96">
        <f>J15*(1+Eingaben!$D$27)</f>
        <v>0</v>
      </c>
      <c r="K16" s="96">
        <f>K15*(1+Eingaben!$D$27)</f>
        <v>0</v>
      </c>
      <c r="L16" s="97">
        <f>L15*(1+Eingaben!$D$27)</f>
        <v>0</v>
      </c>
      <c r="M16" s="98">
        <f>SUM(G16,H16,J16,K16,L16)</f>
        <v>0</v>
      </c>
      <c r="N16" s="99"/>
      <c r="O16" s="96">
        <f>'Nebenrechnung Netz'!N15</f>
        <v>0</v>
      </c>
      <c r="P16" s="100"/>
      <c r="Q16" s="96"/>
      <c r="R16" s="98">
        <f t="shared" si="2" ref="R16:R43">O16+P16+Q16</f>
        <v>0</v>
      </c>
      <c r="S16" s="93"/>
      <c r="T16" s="98">
        <f t="shared" si="3" ref="T16:T43">M16+R16</f>
        <v>0</v>
      </c>
      <c r="U16" s="103">
        <f>T16/(1+Eingaben!$D$23)^($A16-1)</f>
        <v>0</v>
      </c>
    </row>
    <row r="17" spans="1:21" ht="15">
      <c r="A17" s="89">
        <v>4</v>
      </c>
      <c r="B17" s="90">
        <f t="shared" si="1"/>
        <v>2028</v>
      </c>
      <c r="C17" s="104">
        <v>0</v>
      </c>
      <c r="D17" s="91">
        <f t="shared" si="0"/>
        <v>0</v>
      </c>
      <c r="E17" s="92">
        <f>C17/(1+Eingaben!$D$23)^($A17-1)</f>
        <v>0</v>
      </c>
      <c r="F17" s="93"/>
      <c r="G17" s="94">
        <f>-'Nebenrechnung Netz'!K16</f>
        <v>0</v>
      </c>
      <c r="H17" s="95">
        <f>-Eingaben!C57*Eingaben!$D$19</f>
        <v>0</v>
      </c>
      <c r="I17" s="95">
        <f>I16+H17</f>
        <v>0</v>
      </c>
      <c r="J17" s="96">
        <f>J16*(1+Eingaben!$D$27)</f>
        <v>0</v>
      </c>
      <c r="K17" s="96">
        <f>K16*(1+Eingaben!$D$27)</f>
        <v>0</v>
      </c>
      <c r="L17" s="97">
        <f>L16*(1+Eingaben!$D$27)</f>
        <v>0</v>
      </c>
      <c r="M17" s="98">
        <f>SUM(G17,H17,J17,K17,L17)</f>
        <v>0</v>
      </c>
      <c r="N17" s="99"/>
      <c r="O17" s="96">
        <f>'Nebenrechnung Netz'!N16</f>
        <v>0</v>
      </c>
      <c r="P17" s="96"/>
      <c r="Q17" s="96"/>
      <c r="R17" s="98">
        <f t="shared" si="2"/>
        <v>0</v>
      </c>
      <c r="S17" s="93"/>
      <c r="T17" s="98">
        <f t="shared" si="3"/>
        <v>0</v>
      </c>
      <c r="U17" s="103">
        <f>T17/(1+Eingaben!$D$23)^($A17-1)</f>
        <v>0</v>
      </c>
    </row>
    <row r="18" spans="1:21" ht="15">
      <c r="A18" s="89">
        <v>5</v>
      </c>
      <c r="B18" s="90">
        <f t="shared" si="1"/>
        <v>2029</v>
      </c>
      <c r="C18" s="104">
        <v>0</v>
      </c>
      <c r="D18" s="91">
        <f t="shared" si="0"/>
        <v>0</v>
      </c>
      <c r="E18" s="92">
        <f>C18/(1+Eingaben!$D$23)^($A18-1)</f>
        <v>0</v>
      </c>
      <c r="F18" s="93"/>
      <c r="G18" s="94">
        <f>-'Nebenrechnung Netz'!K17</f>
        <v>0</v>
      </c>
      <c r="H18" s="95">
        <f>-Eingaben!C58*Eingaben!$D$19</f>
        <v>0</v>
      </c>
      <c r="I18" s="95">
        <f t="shared" si="4" ref="I18:I43">I17+H18</f>
        <v>0</v>
      </c>
      <c r="J18" s="96">
        <f>J17*(1+Eingaben!$D$27)</f>
        <v>0</v>
      </c>
      <c r="K18" s="96">
        <f>K17*(1+Eingaben!$D$27)</f>
        <v>0</v>
      </c>
      <c r="L18" s="97">
        <f>L17*(1+Eingaben!$D$27)</f>
        <v>0</v>
      </c>
      <c r="M18" s="98">
        <f t="shared" si="5" ref="M18:M42">SUM(G18,H18,J18,K18,L18)</f>
        <v>0</v>
      </c>
      <c r="N18" s="99"/>
      <c r="O18" s="96">
        <f>'Nebenrechnung Netz'!N17</f>
        <v>0</v>
      </c>
      <c r="P18" s="96"/>
      <c r="Q18" s="96"/>
      <c r="R18" s="98">
        <f t="shared" si="2"/>
        <v>0</v>
      </c>
      <c r="S18" s="93"/>
      <c r="T18" s="98">
        <f t="shared" si="3"/>
        <v>0</v>
      </c>
      <c r="U18" s="103">
        <f>T18/(1+Eingaben!$D$23)^($A18-1)</f>
        <v>0</v>
      </c>
    </row>
    <row r="19" spans="1:21" ht="15">
      <c r="A19" s="89">
        <v>6</v>
      </c>
      <c r="B19" s="90">
        <f t="shared" si="1"/>
        <v>2030</v>
      </c>
      <c r="C19" s="104">
        <v>0</v>
      </c>
      <c r="D19" s="105">
        <f t="shared" si="0"/>
        <v>0</v>
      </c>
      <c r="E19" s="92">
        <f>C19/(1+Eingaben!$D$23)^($A19-1)</f>
        <v>0</v>
      </c>
      <c r="F19" s="93"/>
      <c r="G19" s="94">
        <f>-'Nebenrechnung Netz'!K18</f>
        <v>0</v>
      </c>
      <c r="H19" s="95">
        <f>-Eingaben!C59*Eingaben!$D$19</f>
        <v>0</v>
      </c>
      <c r="I19" s="95">
        <f t="shared" si="4"/>
        <v>0</v>
      </c>
      <c r="J19" s="96">
        <f>J18*(1+Eingaben!$D$27)</f>
        <v>0</v>
      </c>
      <c r="K19" s="96">
        <f>K18*(1+Eingaben!$D$27)</f>
        <v>0</v>
      </c>
      <c r="L19" s="97">
        <f>L18*(1+Eingaben!$D$27)</f>
        <v>0</v>
      </c>
      <c r="M19" s="98">
        <f t="shared" si="5"/>
        <v>0</v>
      </c>
      <c r="N19" s="99"/>
      <c r="O19" s="96">
        <f>'Nebenrechnung Netz'!N18</f>
        <v>0</v>
      </c>
      <c r="P19" s="96"/>
      <c r="Q19" s="96"/>
      <c r="R19" s="98">
        <f t="shared" si="2"/>
        <v>0</v>
      </c>
      <c r="S19" s="93"/>
      <c r="T19" s="98">
        <f>M19+R19</f>
        <v>0</v>
      </c>
      <c r="U19" s="103">
        <f>T19/(1+Eingaben!$D$23)^($A19-1)</f>
        <v>0</v>
      </c>
    </row>
    <row r="20" spans="1:21" ht="15">
      <c r="A20" s="89">
        <v>7</v>
      </c>
      <c r="B20" s="90">
        <f t="shared" si="1"/>
        <v>2031</v>
      </c>
      <c r="C20" s="104">
        <v>0</v>
      </c>
      <c r="D20" s="105">
        <f t="shared" si="0"/>
        <v>0</v>
      </c>
      <c r="E20" s="92">
        <f>C20/(1+Eingaben!$D$23)^($A20-1)</f>
        <v>0</v>
      </c>
      <c r="F20" s="93"/>
      <c r="G20" s="94">
        <f>-'Nebenrechnung Netz'!K19</f>
        <v>0</v>
      </c>
      <c r="H20" s="95">
        <f>-Eingaben!C60*Eingaben!$D$19</f>
        <v>0</v>
      </c>
      <c r="I20" s="95">
        <f t="shared" si="4"/>
        <v>0</v>
      </c>
      <c r="J20" s="96">
        <f>J19*(1+Eingaben!$D$27)</f>
        <v>0</v>
      </c>
      <c r="K20" s="96">
        <f>K19*(1+Eingaben!$D$27)</f>
        <v>0</v>
      </c>
      <c r="L20" s="97">
        <f>L19*(1+Eingaben!$D$27)</f>
        <v>0</v>
      </c>
      <c r="M20" s="98">
        <f t="shared" si="5"/>
        <v>0</v>
      </c>
      <c r="N20" s="99"/>
      <c r="O20" s="96">
        <f>'Nebenrechnung Netz'!N19</f>
        <v>0</v>
      </c>
      <c r="P20" s="96"/>
      <c r="Q20" s="96"/>
      <c r="R20" s="98">
        <f>O20+P20+Q20</f>
        <v>0</v>
      </c>
      <c r="S20" s="93"/>
      <c r="T20" s="98">
        <f t="shared" si="3"/>
        <v>0</v>
      </c>
      <c r="U20" s="103">
        <f>T20/(1+Eingaben!$D$23)^($A20-1)</f>
        <v>0</v>
      </c>
    </row>
    <row r="21" spans="1:21" ht="15">
      <c r="A21" s="89">
        <v>8</v>
      </c>
      <c r="B21" s="90">
        <f t="shared" si="1"/>
        <v>2032</v>
      </c>
      <c r="C21" s="104">
        <v>0</v>
      </c>
      <c r="D21" s="105">
        <f t="shared" si="6" ref="D21:D42">D20</f>
        <v>0</v>
      </c>
      <c r="E21" s="92">
        <f>C21/(1+Eingaben!$D$23)^($A21-1)</f>
        <v>0</v>
      </c>
      <c r="F21" s="93"/>
      <c r="G21" s="94">
        <f>-'Nebenrechnung Netz'!K20</f>
        <v>0</v>
      </c>
      <c r="H21" s="95">
        <f>-Eingaben!C61*Eingaben!$D$19</f>
        <v>0</v>
      </c>
      <c r="I21" s="95">
        <f t="shared" si="4"/>
        <v>0</v>
      </c>
      <c r="J21" s="96">
        <f>J20*(1+Eingaben!$D$27)</f>
        <v>0</v>
      </c>
      <c r="K21" s="96">
        <f>K20*(1+Eingaben!$D$27)</f>
        <v>0</v>
      </c>
      <c r="L21" s="97">
        <f>L20*(1+Eingaben!$D$27)</f>
        <v>0</v>
      </c>
      <c r="M21" s="98">
        <f t="shared" si="5"/>
        <v>0</v>
      </c>
      <c r="N21" s="99"/>
      <c r="O21" s="96">
        <f>'Nebenrechnung Netz'!N20</f>
        <v>0</v>
      </c>
      <c r="P21" s="96"/>
      <c r="Q21" s="96"/>
      <c r="R21" s="98">
        <f t="shared" si="2"/>
        <v>0</v>
      </c>
      <c r="S21" s="93"/>
      <c r="T21" s="98">
        <f t="shared" si="3"/>
        <v>0</v>
      </c>
      <c r="U21" s="103">
        <f>T21/(1+Eingaben!$D$23)^($A21-1)</f>
        <v>0</v>
      </c>
    </row>
    <row r="22" spans="1:21" ht="15">
      <c r="A22" s="89">
        <v>9</v>
      </c>
      <c r="B22" s="90">
        <f t="shared" si="1"/>
        <v>2033</v>
      </c>
      <c r="C22" s="104">
        <v>0</v>
      </c>
      <c r="D22" s="105">
        <f t="shared" si="6"/>
        <v>0</v>
      </c>
      <c r="E22" s="92">
        <f>C22/(1+Eingaben!$D$23)^($A22-1)</f>
        <v>0</v>
      </c>
      <c r="F22" s="93"/>
      <c r="G22" s="94">
        <f>-'Nebenrechnung Netz'!K21</f>
        <v>0</v>
      </c>
      <c r="H22" s="95">
        <f>-Eingaben!C62*Eingaben!$D$19</f>
        <v>0</v>
      </c>
      <c r="I22" s="95">
        <f t="shared" si="4"/>
        <v>0</v>
      </c>
      <c r="J22" s="96">
        <f>J21*(1+Eingaben!$D$27)</f>
        <v>0</v>
      </c>
      <c r="K22" s="96">
        <f>K21*(1+Eingaben!$D$27)</f>
        <v>0</v>
      </c>
      <c r="L22" s="97">
        <f>L21*(1+Eingaben!$D$27)</f>
        <v>0</v>
      </c>
      <c r="M22" s="98">
        <f t="shared" si="5"/>
        <v>0</v>
      </c>
      <c r="N22" s="99"/>
      <c r="O22" s="96">
        <f>'Nebenrechnung Netz'!N21</f>
        <v>0</v>
      </c>
      <c r="P22" s="96"/>
      <c r="Q22" s="96"/>
      <c r="R22" s="98">
        <f t="shared" si="2"/>
        <v>0</v>
      </c>
      <c r="S22" s="93"/>
      <c r="T22" s="98">
        <f t="shared" si="3"/>
        <v>0</v>
      </c>
      <c r="U22" s="103">
        <f>T22/(1+Eingaben!$D$23)^($A22-1)</f>
        <v>0</v>
      </c>
    </row>
    <row r="23" spans="1:21" ht="15">
      <c r="A23" s="89">
        <v>10</v>
      </c>
      <c r="B23" s="90">
        <f t="shared" si="1"/>
        <v>2034</v>
      </c>
      <c r="C23" s="104">
        <v>0</v>
      </c>
      <c r="D23" s="105">
        <f t="shared" si="6"/>
        <v>0</v>
      </c>
      <c r="E23" s="92">
        <f>C23/(1+Eingaben!$D$23)^($A23-1)</f>
        <v>0</v>
      </c>
      <c r="F23" s="93"/>
      <c r="G23" s="94">
        <f>-'Nebenrechnung Netz'!K22</f>
        <v>0</v>
      </c>
      <c r="H23" s="95">
        <f>-Eingaben!C63*Eingaben!$D$19</f>
        <v>0</v>
      </c>
      <c r="I23" s="95">
        <f t="shared" si="4"/>
        <v>0</v>
      </c>
      <c r="J23" s="96">
        <f>J22*(1+Eingaben!$D$27)</f>
        <v>0</v>
      </c>
      <c r="K23" s="96">
        <f>K22*(1+Eingaben!$D$27)</f>
        <v>0</v>
      </c>
      <c r="L23" s="97">
        <f>L22*(1+Eingaben!$D$27)</f>
        <v>0</v>
      </c>
      <c r="M23" s="98">
        <f t="shared" si="5"/>
        <v>0</v>
      </c>
      <c r="N23" s="99"/>
      <c r="O23" s="96">
        <f>'Nebenrechnung Netz'!N22</f>
        <v>0</v>
      </c>
      <c r="P23" s="96"/>
      <c r="Q23" s="96"/>
      <c r="R23" s="98">
        <f t="shared" si="2"/>
        <v>0</v>
      </c>
      <c r="S23" s="93"/>
      <c r="T23" s="98">
        <f t="shared" si="3"/>
        <v>0</v>
      </c>
      <c r="U23" s="103">
        <f>T23/(1+Eingaben!$D$23)^($A23-1)</f>
        <v>0</v>
      </c>
    </row>
    <row r="24" spans="1:21" ht="15">
      <c r="A24" s="89">
        <v>11</v>
      </c>
      <c r="B24" s="90">
        <f t="shared" si="1"/>
        <v>2035</v>
      </c>
      <c r="C24" s="104">
        <v>0</v>
      </c>
      <c r="D24" s="105">
        <f t="shared" si="6"/>
        <v>0</v>
      </c>
      <c r="E24" s="92">
        <f>C24/(1+Eingaben!$D$23)^($A24-1)</f>
        <v>0</v>
      </c>
      <c r="F24" s="93"/>
      <c r="G24" s="94">
        <f>-'Nebenrechnung Netz'!K23</f>
        <v>0</v>
      </c>
      <c r="H24" s="95">
        <f>-Eingaben!C64*Eingaben!$D$19</f>
        <v>0</v>
      </c>
      <c r="I24" s="95">
        <f t="shared" si="4"/>
        <v>0</v>
      </c>
      <c r="J24" s="96">
        <f>J23*(1+Eingaben!$D$27)</f>
        <v>0</v>
      </c>
      <c r="K24" s="96">
        <f>K23*(1+Eingaben!$D$27)</f>
        <v>0</v>
      </c>
      <c r="L24" s="97">
        <f>L23*(1+Eingaben!$D$27)</f>
        <v>0</v>
      </c>
      <c r="M24" s="98">
        <f t="shared" si="5"/>
        <v>0</v>
      </c>
      <c r="N24" s="99"/>
      <c r="O24" s="96">
        <f>'Nebenrechnung Netz'!N23</f>
        <v>0</v>
      </c>
      <c r="P24" s="96"/>
      <c r="Q24" s="96"/>
      <c r="R24" s="98">
        <f t="shared" si="2"/>
        <v>0</v>
      </c>
      <c r="S24" s="93"/>
      <c r="T24" s="98">
        <f t="shared" si="3"/>
        <v>0</v>
      </c>
      <c r="U24" s="103">
        <f>T24/(1+Eingaben!$D$23)^($A24-1)</f>
        <v>0</v>
      </c>
    </row>
    <row r="25" spans="1:21" ht="15">
      <c r="A25" s="89">
        <v>12</v>
      </c>
      <c r="B25" s="90">
        <f t="shared" si="1"/>
        <v>2036</v>
      </c>
      <c r="C25" s="104">
        <v>0</v>
      </c>
      <c r="D25" s="105">
        <f t="shared" si="6"/>
        <v>0</v>
      </c>
      <c r="E25" s="92">
        <f>C25/(1+Eingaben!$D$23)^($A25-1)</f>
        <v>0</v>
      </c>
      <c r="F25" s="93"/>
      <c r="G25" s="94">
        <f>-'Nebenrechnung Netz'!K24</f>
        <v>0</v>
      </c>
      <c r="H25" s="95">
        <f>-Eingaben!C65*Eingaben!$D$19</f>
        <v>0</v>
      </c>
      <c r="I25" s="95">
        <f t="shared" si="4"/>
        <v>0</v>
      </c>
      <c r="J25" s="96">
        <f>J24*(1+Eingaben!$D$27)</f>
        <v>0</v>
      </c>
      <c r="K25" s="96">
        <f>K24*(1+Eingaben!$D$27)</f>
        <v>0</v>
      </c>
      <c r="L25" s="97">
        <f>L24*(1+Eingaben!$D$27)</f>
        <v>0</v>
      </c>
      <c r="M25" s="98">
        <f t="shared" si="5"/>
        <v>0</v>
      </c>
      <c r="N25" s="99"/>
      <c r="O25" s="96">
        <f>'Nebenrechnung Netz'!N24</f>
        <v>0</v>
      </c>
      <c r="P25" s="96"/>
      <c r="Q25" s="96"/>
      <c r="R25" s="98">
        <f t="shared" si="2"/>
        <v>0</v>
      </c>
      <c r="S25" s="93"/>
      <c r="T25" s="98">
        <f t="shared" si="3"/>
        <v>0</v>
      </c>
      <c r="U25" s="103">
        <f>T25/(1+Eingaben!$D$23)^($A25-1)</f>
        <v>0</v>
      </c>
    </row>
    <row r="26" spans="1:21" ht="15">
      <c r="A26" s="89">
        <v>13</v>
      </c>
      <c r="B26" s="90">
        <f t="shared" si="1"/>
        <v>2037</v>
      </c>
      <c r="C26" s="104">
        <v>0</v>
      </c>
      <c r="D26" s="105">
        <f t="shared" si="6"/>
        <v>0</v>
      </c>
      <c r="E26" s="92">
        <f>C26/(1+Eingaben!$D$23)^($A26-1)</f>
        <v>0</v>
      </c>
      <c r="F26" s="93"/>
      <c r="G26" s="94">
        <f>-'Nebenrechnung Netz'!K25</f>
        <v>0</v>
      </c>
      <c r="H26" s="95">
        <f>-Eingaben!C66*Eingaben!$D$19</f>
        <v>0</v>
      </c>
      <c r="I26" s="95">
        <f t="shared" si="4"/>
        <v>0</v>
      </c>
      <c r="J26" s="96">
        <f>J25*(1+Eingaben!$D$27)</f>
        <v>0</v>
      </c>
      <c r="K26" s="96">
        <f>K25*(1+Eingaben!$D$27)</f>
        <v>0</v>
      </c>
      <c r="L26" s="97">
        <f>L25*(1+Eingaben!$D$27)</f>
        <v>0</v>
      </c>
      <c r="M26" s="98">
        <f t="shared" si="5"/>
        <v>0</v>
      </c>
      <c r="N26" s="99"/>
      <c r="O26" s="96">
        <f>'Nebenrechnung Netz'!N25</f>
        <v>0</v>
      </c>
      <c r="P26" s="96"/>
      <c r="Q26" s="96"/>
      <c r="R26" s="98">
        <f t="shared" si="2"/>
        <v>0</v>
      </c>
      <c r="S26" s="93"/>
      <c r="T26" s="98">
        <f t="shared" si="3"/>
        <v>0</v>
      </c>
      <c r="U26" s="103">
        <f>T26/(1+Eingaben!$D$23)^($A26-1)</f>
        <v>0</v>
      </c>
    </row>
    <row r="27" spans="1:21" ht="15">
      <c r="A27" s="89">
        <v>14</v>
      </c>
      <c r="B27" s="90">
        <f t="shared" si="1"/>
        <v>2038</v>
      </c>
      <c r="C27" s="104">
        <v>0</v>
      </c>
      <c r="D27" s="105">
        <f t="shared" si="6"/>
        <v>0</v>
      </c>
      <c r="E27" s="92">
        <f>C27/(1+Eingaben!$D$23)^($A27-1)</f>
        <v>0</v>
      </c>
      <c r="F27" s="93"/>
      <c r="G27" s="94">
        <f>-'Nebenrechnung Netz'!K26</f>
        <v>0</v>
      </c>
      <c r="H27" s="95">
        <f>-Eingaben!C67*Eingaben!$D$19</f>
        <v>0</v>
      </c>
      <c r="I27" s="95">
        <f t="shared" si="4"/>
        <v>0</v>
      </c>
      <c r="J27" s="96">
        <f>J26*(1+Eingaben!$D$27)</f>
        <v>0</v>
      </c>
      <c r="K27" s="96">
        <f>K26*(1+Eingaben!$D$27)</f>
        <v>0</v>
      </c>
      <c r="L27" s="97">
        <f>L26*(1+Eingaben!$D$27)</f>
        <v>0</v>
      </c>
      <c r="M27" s="98">
        <f t="shared" si="5"/>
        <v>0</v>
      </c>
      <c r="N27" s="99"/>
      <c r="O27" s="96">
        <f>'Nebenrechnung Netz'!N26</f>
        <v>0</v>
      </c>
      <c r="P27" s="96"/>
      <c r="Q27" s="96"/>
      <c r="R27" s="98">
        <f t="shared" si="2"/>
        <v>0</v>
      </c>
      <c r="S27" s="93"/>
      <c r="T27" s="98">
        <f t="shared" si="3"/>
        <v>0</v>
      </c>
      <c r="U27" s="103">
        <f>T27/(1+Eingaben!$D$23)^($A27-1)</f>
        <v>0</v>
      </c>
    </row>
    <row r="28" spans="1:21" ht="15">
      <c r="A28" s="89">
        <v>15</v>
      </c>
      <c r="B28" s="90">
        <f t="shared" si="1"/>
        <v>2039</v>
      </c>
      <c r="C28" s="104">
        <v>0</v>
      </c>
      <c r="D28" s="105">
        <f t="shared" si="6"/>
        <v>0</v>
      </c>
      <c r="E28" s="92">
        <f>C28/(1+Eingaben!$D$23)^($A28-1)</f>
        <v>0</v>
      </c>
      <c r="F28" s="93"/>
      <c r="G28" s="94">
        <f>-'Nebenrechnung Netz'!K27</f>
        <v>0</v>
      </c>
      <c r="H28" s="95">
        <f>-Eingaben!C68*Eingaben!$D$19</f>
        <v>0</v>
      </c>
      <c r="I28" s="95">
        <f t="shared" si="4"/>
        <v>0</v>
      </c>
      <c r="J28" s="96">
        <f>J27*(1+Eingaben!$D$27)</f>
        <v>0</v>
      </c>
      <c r="K28" s="96">
        <f>K27*(1+Eingaben!$D$27)</f>
        <v>0</v>
      </c>
      <c r="L28" s="97">
        <f>L27*(1+Eingaben!$D$27)</f>
        <v>0</v>
      </c>
      <c r="M28" s="98">
        <f t="shared" si="5"/>
        <v>0</v>
      </c>
      <c r="N28" s="99"/>
      <c r="O28" s="96">
        <f>'Nebenrechnung Netz'!N27</f>
        <v>0</v>
      </c>
      <c r="P28" s="96"/>
      <c r="Q28" s="96"/>
      <c r="R28" s="98">
        <f t="shared" si="2"/>
        <v>0</v>
      </c>
      <c r="S28" s="93"/>
      <c r="T28" s="98">
        <f t="shared" si="3"/>
        <v>0</v>
      </c>
      <c r="U28" s="103">
        <f>T28/(1+Eingaben!$D$23)^($A28-1)</f>
        <v>0</v>
      </c>
    </row>
    <row r="29" spans="1:21" ht="15">
      <c r="A29" s="89">
        <v>16</v>
      </c>
      <c r="B29" s="90">
        <f t="shared" si="1"/>
        <v>2040</v>
      </c>
      <c r="C29" s="104">
        <v>0</v>
      </c>
      <c r="D29" s="105">
        <f t="shared" si="6"/>
        <v>0</v>
      </c>
      <c r="E29" s="92">
        <f>C29/(1+Eingaben!$D$23)^($A29-1)</f>
        <v>0</v>
      </c>
      <c r="F29" s="93"/>
      <c r="G29" s="94">
        <f>-'Nebenrechnung Netz'!K28</f>
        <v>0</v>
      </c>
      <c r="H29" s="95">
        <f>-Eingaben!C69*Eingaben!$D$19</f>
        <v>0</v>
      </c>
      <c r="I29" s="95">
        <f t="shared" si="4"/>
        <v>0</v>
      </c>
      <c r="J29" s="96">
        <f>J28*(1+Eingaben!$D$27)</f>
        <v>0</v>
      </c>
      <c r="K29" s="96">
        <f>K28*(1+Eingaben!$D$27)</f>
        <v>0</v>
      </c>
      <c r="L29" s="97">
        <f>L28*(1+Eingaben!$D$27)</f>
        <v>0</v>
      </c>
      <c r="M29" s="98">
        <f t="shared" si="5"/>
        <v>0</v>
      </c>
      <c r="N29" s="99"/>
      <c r="O29" s="96">
        <f>'Nebenrechnung Netz'!N28</f>
        <v>0</v>
      </c>
      <c r="P29" s="96"/>
      <c r="Q29" s="96"/>
      <c r="R29" s="98">
        <f t="shared" si="2"/>
        <v>0</v>
      </c>
      <c r="S29" s="93"/>
      <c r="T29" s="98">
        <f>M29+R29</f>
        <v>0</v>
      </c>
      <c r="U29" s="103">
        <f>T29/(1+Eingaben!$D$23)^($A29-1)</f>
        <v>0</v>
      </c>
    </row>
    <row r="30" spans="1:21" ht="15">
      <c r="A30" s="89">
        <v>17</v>
      </c>
      <c r="B30" s="90">
        <f t="shared" si="1"/>
        <v>2041</v>
      </c>
      <c r="C30" s="104">
        <v>0</v>
      </c>
      <c r="D30" s="105">
        <f t="shared" si="6"/>
        <v>0</v>
      </c>
      <c r="E30" s="92">
        <f>C30/(1+Eingaben!$D$23)^($A30-1)</f>
        <v>0</v>
      </c>
      <c r="F30" s="93"/>
      <c r="G30" s="94">
        <f>-'Nebenrechnung Netz'!K29</f>
        <v>0</v>
      </c>
      <c r="H30" s="95">
        <f>-Eingaben!C70*Eingaben!$D$19</f>
        <v>0</v>
      </c>
      <c r="I30" s="95">
        <f t="shared" si="4"/>
        <v>0</v>
      </c>
      <c r="J30" s="96">
        <f>J29*(1+Eingaben!$D$27)</f>
        <v>0</v>
      </c>
      <c r="K30" s="96">
        <f>K29*(1+Eingaben!$D$27)</f>
        <v>0</v>
      </c>
      <c r="L30" s="97">
        <f>L29*(1+Eingaben!$D$27)</f>
        <v>0</v>
      </c>
      <c r="M30" s="98">
        <f t="shared" si="5"/>
        <v>0</v>
      </c>
      <c r="N30" s="99"/>
      <c r="O30" s="96">
        <f>'Nebenrechnung Netz'!N29</f>
        <v>0</v>
      </c>
      <c r="P30" s="96"/>
      <c r="Q30" s="96"/>
      <c r="R30" s="98">
        <f t="shared" si="2"/>
        <v>0</v>
      </c>
      <c r="S30" s="93"/>
      <c r="T30" s="98">
        <f>M30+R30</f>
        <v>0</v>
      </c>
      <c r="U30" s="103">
        <f>T30/(1+Eingaben!$D$23)^($A30-1)</f>
        <v>0</v>
      </c>
    </row>
    <row r="31" spans="1:21" ht="15">
      <c r="A31" s="89">
        <v>18</v>
      </c>
      <c r="B31" s="90">
        <f t="shared" si="1"/>
        <v>2042</v>
      </c>
      <c r="C31" s="104">
        <v>0</v>
      </c>
      <c r="D31" s="105">
        <f t="shared" si="6"/>
        <v>0</v>
      </c>
      <c r="E31" s="92">
        <f>C31/(1+Eingaben!$D$23)^($A31-1)</f>
        <v>0</v>
      </c>
      <c r="F31" s="93"/>
      <c r="G31" s="94">
        <f>-'Nebenrechnung Netz'!K30</f>
        <v>0</v>
      </c>
      <c r="H31" s="95">
        <f>-Eingaben!C71*Eingaben!$D$19</f>
        <v>0</v>
      </c>
      <c r="I31" s="95">
        <f t="shared" si="4"/>
        <v>0</v>
      </c>
      <c r="J31" s="96">
        <f>J30*(1+Eingaben!$D$27)</f>
        <v>0</v>
      </c>
      <c r="K31" s="96">
        <f>K30*(1+Eingaben!$D$27)</f>
        <v>0</v>
      </c>
      <c r="L31" s="97">
        <f>L30*(1+Eingaben!$D$27)</f>
        <v>0</v>
      </c>
      <c r="M31" s="98">
        <f t="shared" si="5"/>
        <v>0</v>
      </c>
      <c r="N31" s="99"/>
      <c r="O31" s="96">
        <f>'Nebenrechnung Netz'!N30</f>
        <v>0</v>
      </c>
      <c r="P31" s="96"/>
      <c r="Q31" s="96"/>
      <c r="R31" s="98">
        <f t="shared" si="2"/>
        <v>0</v>
      </c>
      <c r="S31" s="93"/>
      <c r="T31" s="98">
        <f t="shared" si="3"/>
        <v>0</v>
      </c>
      <c r="U31" s="103">
        <f>T31/(1+Eingaben!$D$23)^($A31-1)</f>
        <v>0</v>
      </c>
    </row>
    <row r="32" spans="1:21" ht="15">
      <c r="A32" s="89">
        <v>19</v>
      </c>
      <c r="B32" s="90">
        <f t="shared" si="1"/>
        <v>2043</v>
      </c>
      <c r="C32" s="104">
        <v>0</v>
      </c>
      <c r="D32" s="91">
        <f t="shared" si="6"/>
        <v>0</v>
      </c>
      <c r="E32" s="92">
        <f>C32/(1+Eingaben!$D$23)^($A32-1)</f>
        <v>0</v>
      </c>
      <c r="F32" s="93"/>
      <c r="G32" s="94">
        <f>-'Nebenrechnung Netz'!K31</f>
        <v>0</v>
      </c>
      <c r="H32" s="95">
        <f>-Eingaben!C72*Eingaben!$D$19</f>
        <v>0</v>
      </c>
      <c r="I32" s="95">
        <f t="shared" si="4"/>
        <v>0</v>
      </c>
      <c r="J32" s="96">
        <f>J31*(1+Eingaben!$D$27)</f>
        <v>0</v>
      </c>
      <c r="K32" s="96">
        <f>K31*(1+Eingaben!$D$27)</f>
        <v>0</v>
      </c>
      <c r="L32" s="97">
        <f>L31*(1+Eingaben!$D$27)</f>
        <v>0</v>
      </c>
      <c r="M32" s="98">
        <f t="shared" si="5"/>
        <v>0</v>
      </c>
      <c r="N32" s="99"/>
      <c r="O32" s="96">
        <f>'Nebenrechnung Netz'!N31</f>
        <v>0</v>
      </c>
      <c r="P32" s="96"/>
      <c r="Q32" s="96"/>
      <c r="R32" s="98">
        <f t="shared" si="2"/>
        <v>0</v>
      </c>
      <c r="S32" s="93"/>
      <c r="T32" s="98">
        <f t="shared" si="3"/>
        <v>0</v>
      </c>
      <c r="U32" s="103">
        <f>T32/(1+Eingaben!$D$23)^($A32-1)</f>
        <v>0</v>
      </c>
    </row>
    <row r="33" spans="1:21" ht="15">
      <c r="A33" s="89">
        <v>20</v>
      </c>
      <c r="B33" s="90">
        <f t="shared" si="1"/>
        <v>2044</v>
      </c>
      <c r="C33" s="104">
        <v>0</v>
      </c>
      <c r="D33" s="105">
        <f t="shared" si="6"/>
        <v>0</v>
      </c>
      <c r="E33" s="92">
        <f>C33/(1+Eingaben!$D$23)^($A33-1)</f>
        <v>0</v>
      </c>
      <c r="F33" s="93"/>
      <c r="G33" s="94">
        <f>-'Nebenrechnung Netz'!K32</f>
        <v>0</v>
      </c>
      <c r="H33" s="95">
        <f>-Eingaben!C73*Eingaben!$D$19</f>
        <v>0</v>
      </c>
      <c r="I33" s="95">
        <f t="shared" si="4"/>
        <v>0</v>
      </c>
      <c r="J33" s="96">
        <f>J32*(1+Eingaben!$D$27)</f>
        <v>0</v>
      </c>
      <c r="K33" s="96">
        <f>K32*(1+Eingaben!$D$27)</f>
        <v>0</v>
      </c>
      <c r="L33" s="97">
        <f>L32*(1+Eingaben!$D$27)</f>
        <v>0</v>
      </c>
      <c r="M33" s="98">
        <f t="shared" si="5"/>
        <v>0</v>
      </c>
      <c r="N33" s="99"/>
      <c r="O33" s="96">
        <f>'Nebenrechnung Netz'!N32</f>
        <v>0</v>
      </c>
      <c r="P33" s="96"/>
      <c r="Q33" s="96"/>
      <c r="R33" s="98">
        <f t="shared" si="2"/>
        <v>0</v>
      </c>
      <c r="S33" s="93"/>
      <c r="T33" s="98">
        <f t="shared" si="3"/>
        <v>0</v>
      </c>
      <c r="U33" s="103">
        <f>T33/(1+Eingaben!$D$23)^($A33-1)</f>
        <v>0</v>
      </c>
    </row>
    <row r="34" spans="1:21" ht="15">
      <c r="A34" s="89">
        <v>21</v>
      </c>
      <c r="B34" s="90">
        <f t="shared" si="1"/>
        <v>2045</v>
      </c>
      <c r="C34" s="104">
        <v>0</v>
      </c>
      <c r="D34" s="105">
        <f t="shared" si="6"/>
        <v>0</v>
      </c>
      <c r="E34" s="92">
        <f>C34/(1+Eingaben!$D$23)^($A34-1)</f>
        <v>0</v>
      </c>
      <c r="F34" s="93"/>
      <c r="G34" s="94">
        <f>-'Nebenrechnung Netz'!K33</f>
        <v>0</v>
      </c>
      <c r="H34" s="95">
        <f>-Eingaben!C74*Eingaben!$D$19</f>
        <v>0</v>
      </c>
      <c r="I34" s="95">
        <f t="shared" si="4"/>
        <v>0</v>
      </c>
      <c r="J34" s="96">
        <f>J33*(1+Eingaben!$D$27)</f>
        <v>0</v>
      </c>
      <c r="K34" s="96">
        <f>K33*(1+Eingaben!$D$27)</f>
        <v>0</v>
      </c>
      <c r="L34" s="97">
        <f>L33*(1+Eingaben!$D$27)</f>
        <v>0</v>
      </c>
      <c r="M34" s="98">
        <f t="shared" si="5"/>
        <v>0</v>
      </c>
      <c r="N34" s="99"/>
      <c r="O34" s="96">
        <f>'Nebenrechnung Netz'!N33</f>
        <v>0</v>
      </c>
      <c r="P34" s="96"/>
      <c r="Q34" s="96"/>
      <c r="R34" s="98">
        <f t="shared" si="2"/>
        <v>0</v>
      </c>
      <c r="S34" s="93"/>
      <c r="T34" s="98">
        <f t="shared" si="3"/>
        <v>0</v>
      </c>
      <c r="U34" s="103">
        <f>T34/(1+Eingaben!$D$23)^($A34-1)</f>
        <v>0</v>
      </c>
    </row>
    <row r="35" spans="1:21" ht="15">
      <c r="A35" s="89">
        <v>22</v>
      </c>
      <c r="B35" s="90">
        <f t="shared" si="1"/>
        <v>2046</v>
      </c>
      <c r="C35" s="104">
        <v>0</v>
      </c>
      <c r="D35" s="91">
        <f t="shared" si="6"/>
        <v>0</v>
      </c>
      <c r="E35" s="92">
        <f>C35/(1+Eingaben!$D$23)^($A35-1)</f>
        <v>0</v>
      </c>
      <c r="F35" s="93"/>
      <c r="G35" s="94">
        <f>-'Nebenrechnung Netz'!K34</f>
        <v>0</v>
      </c>
      <c r="H35" s="95">
        <f>-Eingaben!C75*Eingaben!$D$19</f>
        <v>0</v>
      </c>
      <c r="I35" s="95">
        <f t="shared" si="4"/>
        <v>0</v>
      </c>
      <c r="J35" s="96">
        <f>J34*(1+Eingaben!$D$27)</f>
        <v>0</v>
      </c>
      <c r="K35" s="96">
        <f>K34*(1+Eingaben!$D$27)</f>
        <v>0</v>
      </c>
      <c r="L35" s="97">
        <f>L34*(1+Eingaben!$D$27)</f>
        <v>0</v>
      </c>
      <c r="M35" s="98">
        <f t="shared" si="5"/>
        <v>0</v>
      </c>
      <c r="N35" s="99"/>
      <c r="O35" s="96">
        <f>'Nebenrechnung Netz'!N34</f>
        <v>0</v>
      </c>
      <c r="P35" s="96"/>
      <c r="Q35" s="96"/>
      <c r="R35" s="98">
        <f t="shared" si="2"/>
        <v>0</v>
      </c>
      <c r="S35" s="93"/>
      <c r="T35" s="98">
        <f t="shared" si="3"/>
        <v>0</v>
      </c>
      <c r="U35" s="103">
        <f>T35/(1+Eingaben!$D$23)^($A35-1)</f>
        <v>0</v>
      </c>
    </row>
    <row r="36" spans="1:21" ht="15">
      <c r="A36" s="89">
        <v>23</v>
      </c>
      <c r="B36" s="90">
        <f t="shared" si="1"/>
        <v>2047</v>
      </c>
      <c r="C36" s="104">
        <v>0</v>
      </c>
      <c r="D36" s="105">
        <f t="shared" si="6"/>
        <v>0</v>
      </c>
      <c r="E36" s="92">
        <f>C36/(1+Eingaben!$D$23)^($A36-1)</f>
        <v>0</v>
      </c>
      <c r="F36" s="93"/>
      <c r="G36" s="94">
        <f>-'Nebenrechnung Netz'!K35</f>
        <v>0</v>
      </c>
      <c r="H36" s="95">
        <f>-Eingaben!C76*Eingaben!$D$19</f>
        <v>0</v>
      </c>
      <c r="I36" s="95">
        <f>I35+H36</f>
        <v>0</v>
      </c>
      <c r="J36" s="96">
        <f>J35*(1+Eingaben!$D$27)</f>
        <v>0</v>
      </c>
      <c r="K36" s="96">
        <f>K35*(1+Eingaben!$D$27)</f>
        <v>0</v>
      </c>
      <c r="L36" s="97">
        <f>L35*(1+Eingaben!$D$27)</f>
        <v>0</v>
      </c>
      <c r="M36" s="98">
        <f t="shared" si="5"/>
        <v>0</v>
      </c>
      <c r="N36" s="99"/>
      <c r="O36" s="96">
        <f>'Nebenrechnung Netz'!N35</f>
        <v>0</v>
      </c>
      <c r="P36" s="96"/>
      <c r="Q36" s="96"/>
      <c r="R36" s="98">
        <f t="shared" si="2"/>
        <v>0</v>
      </c>
      <c r="S36" s="93"/>
      <c r="T36" s="98">
        <f t="shared" si="3"/>
        <v>0</v>
      </c>
      <c r="U36" s="103">
        <f>T36/(1+Eingaben!$D$23)^($A36-1)</f>
        <v>0</v>
      </c>
    </row>
    <row r="37" spans="1:21" ht="15">
      <c r="A37" s="89">
        <v>24</v>
      </c>
      <c r="B37" s="90">
        <f t="shared" si="1"/>
        <v>2048</v>
      </c>
      <c r="C37" s="104">
        <v>0</v>
      </c>
      <c r="D37" s="105">
        <f t="shared" si="6"/>
        <v>0</v>
      </c>
      <c r="E37" s="92">
        <f>C37/(1+Eingaben!$D$23)^($A37-1)</f>
        <v>0</v>
      </c>
      <c r="F37" s="93"/>
      <c r="G37" s="94">
        <f>-'Nebenrechnung Netz'!K36</f>
        <v>0</v>
      </c>
      <c r="H37" s="95">
        <f>-Eingaben!C77*Eingaben!$D$19</f>
        <v>0</v>
      </c>
      <c r="I37" s="95">
        <f t="shared" si="4"/>
        <v>0</v>
      </c>
      <c r="J37" s="96">
        <f>J36*(1+Eingaben!$D$27)</f>
        <v>0</v>
      </c>
      <c r="K37" s="96">
        <f>K36*(1+Eingaben!$D$27)</f>
        <v>0</v>
      </c>
      <c r="L37" s="97">
        <f>L36*(1+Eingaben!$D$27)</f>
        <v>0</v>
      </c>
      <c r="M37" s="98">
        <f t="shared" si="5"/>
        <v>0</v>
      </c>
      <c r="N37" s="99"/>
      <c r="O37" s="96">
        <f>'Nebenrechnung Netz'!N36</f>
        <v>0</v>
      </c>
      <c r="P37" s="96"/>
      <c r="Q37" s="96"/>
      <c r="R37" s="98">
        <f t="shared" si="2"/>
        <v>0</v>
      </c>
      <c r="S37" s="93"/>
      <c r="T37" s="98">
        <f t="shared" si="3"/>
        <v>0</v>
      </c>
      <c r="U37" s="103">
        <f>T37/(1+Eingaben!$D$23)^($A37-1)</f>
        <v>0</v>
      </c>
    </row>
    <row r="38" spans="1:21" ht="15">
      <c r="A38" s="89">
        <v>25</v>
      </c>
      <c r="B38" s="90">
        <f t="shared" si="1"/>
        <v>2049</v>
      </c>
      <c r="C38" s="104">
        <v>0</v>
      </c>
      <c r="D38" s="91">
        <f t="shared" si="6"/>
        <v>0</v>
      </c>
      <c r="E38" s="92">
        <f>C38/(1+Eingaben!$D$23)^($A38-1)</f>
        <v>0</v>
      </c>
      <c r="F38" s="93"/>
      <c r="G38" s="94">
        <f>-'Nebenrechnung Netz'!K37</f>
        <v>0</v>
      </c>
      <c r="H38" s="95">
        <f>-Eingaben!C78*Eingaben!$D$19</f>
        <v>0</v>
      </c>
      <c r="I38" s="95">
        <f t="shared" si="4"/>
        <v>0</v>
      </c>
      <c r="J38" s="96">
        <f>J37*(1+Eingaben!$D$27)</f>
        <v>0</v>
      </c>
      <c r="K38" s="96">
        <f>K37*(1+Eingaben!$D$27)</f>
        <v>0</v>
      </c>
      <c r="L38" s="97">
        <f>L37*(1+Eingaben!$D$27)</f>
        <v>0</v>
      </c>
      <c r="M38" s="98">
        <f t="shared" si="5"/>
        <v>0</v>
      </c>
      <c r="N38" s="99"/>
      <c r="O38" s="96">
        <f>'Nebenrechnung Netz'!N37</f>
        <v>0</v>
      </c>
      <c r="P38" s="96"/>
      <c r="Q38" s="96"/>
      <c r="R38" s="98">
        <f t="shared" si="2"/>
        <v>0</v>
      </c>
      <c r="S38" s="93"/>
      <c r="T38" s="98">
        <f t="shared" si="3"/>
        <v>0</v>
      </c>
      <c r="U38" s="103">
        <f>T38/(1+Eingaben!$D$23)^($A38-1)</f>
        <v>0</v>
      </c>
    </row>
    <row r="39" spans="1:21" ht="15">
      <c r="A39" s="89">
        <v>26</v>
      </c>
      <c r="B39" s="90">
        <f t="shared" si="1"/>
        <v>2050</v>
      </c>
      <c r="C39" s="104">
        <v>0</v>
      </c>
      <c r="D39" s="105">
        <f t="shared" si="6"/>
        <v>0</v>
      </c>
      <c r="E39" s="92">
        <f>C39/(1+Eingaben!$D$23)^($A39-1)</f>
        <v>0</v>
      </c>
      <c r="F39" s="93"/>
      <c r="G39" s="94">
        <f>-'Nebenrechnung Netz'!K38</f>
        <v>0</v>
      </c>
      <c r="H39" s="95">
        <f>-Eingaben!C79*Eingaben!$D$19</f>
        <v>0</v>
      </c>
      <c r="I39" s="95">
        <f t="shared" si="4"/>
        <v>0</v>
      </c>
      <c r="J39" s="96">
        <f>J38*(1+Eingaben!$D$27)</f>
        <v>0</v>
      </c>
      <c r="K39" s="96">
        <f>K38*(1+Eingaben!$D$27)</f>
        <v>0</v>
      </c>
      <c r="L39" s="97">
        <f>L38*(1+Eingaben!$D$27)</f>
        <v>0</v>
      </c>
      <c r="M39" s="98">
        <f t="shared" si="5"/>
        <v>0</v>
      </c>
      <c r="N39" s="99"/>
      <c r="O39" s="96">
        <f>'Nebenrechnung Netz'!N38</f>
        <v>0</v>
      </c>
      <c r="P39" s="96"/>
      <c r="Q39" s="96"/>
      <c r="R39" s="98">
        <f t="shared" si="2"/>
        <v>0</v>
      </c>
      <c r="S39" s="93"/>
      <c r="T39" s="98">
        <f t="shared" si="3"/>
        <v>0</v>
      </c>
      <c r="U39" s="103">
        <f>T39/(1+Eingaben!$D$23)^($A39-1)</f>
        <v>0</v>
      </c>
    </row>
    <row r="40" spans="1:21" ht="15">
      <c r="A40" s="89">
        <v>27</v>
      </c>
      <c r="B40" s="90">
        <f t="shared" si="1"/>
        <v>2051</v>
      </c>
      <c r="C40" s="104">
        <v>0</v>
      </c>
      <c r="D40" s="105">
        <f t="shared" si="6"/>
        <v>0</v>
      </c>
      <c r="E40" s="92">
        <f>C40/(1+Eingaben!$D$23)^($A40-1)</f>
        <v>0</v>
      </c>
      <c r="F40" s="93"/>
      <c r="G40" s="94">
        <f>-'Nebenrechnung Netz'!K39</f>
        <v>0</v>
      </c>
      <c r="H40" s="95">
        <f>-Eingaben!C80*Eingaben!$D$19</f>
        <v>0</v>
      </c>
      <c r="I40" s="95">
        <f t="shared" si="4"/>
        <v>0</v>
      </c>
      <c r="J40" s="96">
        <f>J39*(1+Eingaben!$D$27)</f>
        <v>0</v>
      </c>
      <c r="K40" s="96">
        <f>K39*(1+Eingaben!$D$27)</f>
        <v>0</v>
      </c>
      <c r="L40" s="97">
        <f>L39*(1+Eingaben!$D$27)</f>
        <v>0</v>
      </c>
      <c r="M40" s="98">
        <f t="shared" si="5"/>
        <v>0</v>
      </c>
      <c r="N40" s="99"/>
      <c r="O40" s="96">
        <f>'Nebenrechnung Netz'!N39</f>
        <v>0</v>
      </c>
      <c r="P40" s="96"/>
      <c r="Q40" s="96"/>
      <c r="R40" s="98">
        <f t="shared" si="2"/>
        <v>0</v>
      </c>
      <c r="S40" s="93"/>
      <c r="T40" s="98">
        <f t="shared" si="3"/>
        <v>0</v>
      </c>
      <c r="U40" s="103">
        <f>T40/(1+Eingaben!$D$23)^($A40-1)</f>
        <v>0</v>
      </c>
    </row>
    <row r="41" spans="1:21" ht="15">
      <c r="A41" s="89">
        <v>28</v>
      </c>
      <c r="B41" s="90">
        <f t="shared" si="1"/>
        <v>2052</v>
      </c>
      <c r="C41" s="104">
        <v>0</v>
      </c>
      <c r="D41" s="91">
        <f t="shared" si="6"/>
        <v>0</v>
      </c>
      <c r="E41" s="92">
        <f>C41/(1+Eingaben!$D$23)^($A41-1)</f>
        <v>0</v>
      </c>
      <c r="F41" s="93"/>
      <c r="G41" s="94">
        <f>-'Nebenrechnung Netz'!K40</f>
        <v>0</v>
      </c>
      <c r="H41" s="95">
        <f>-Eingaben!C81*Eingaben!$D$19</f>
        <v>0</v>
      </c>
      <c r="I41" s="95">
        <f t="shared" si="4"/>
        <v>0</v>
      </c>
      <c r="J41" s="96">
        <f>J40*(1+Eingaben!$D$27)</f>
        <v>0</v>
      </c>
      <c r="K41" s="96">
        <f>K40*(1+Eingaben!$D$27)</f>
        <v>0</v>
      </c>
      <c r="L41" s="97">
        <f>L40*(1+Eingaben!$D$27)</f>
        <v>0</v>
      </c>
      <c r="M41" s="98">
        <f t="shared" si="5"/>
        <v>0</v>
      </c>
      <c r="N41" s="99"/>
      <c r="O41" s="96">
        <f>'Nebenrechnung Netz'!N40</f>
        <v>0</v>
      </c>
      <c r="P41" s="96"/>
      <c r="Q41" s="96"/>
      <c r="R41" s="98">
        <f t="shared" si="2"/>
        <v>0</v>
      </c>
      <c r="S41" s="93"/>
      <c r="T41" s="98">
        <f t="shared" si="3"/>
        <v>0</v>
      </c>
      <c r="U41" s="103">
        <f>T41/(1+Eingaben!$D$23)^($A41-1)</f>
        <v>0</v>
      </c>
    </row>
    <row r="42" spans="1:21" ht="15">
      <c r="A42" s="89">
        <v>29</v>
      </c>
      <c r="B42" s="90">
        <f t="shared" si="1"/>
        <v>2053</v>
      </c>
      <c r="C42" s="104">
        <v>0</v>
      </c>
      <c r="D42" s="105">
        <f t="shared" si="6"/>
        <v>0</v>
      </c>
      <c r="E42" s="92">
        <f>C42/(1+Eingaben!$D$23)^($A42-1)</f>
        <v>0</v>
      </c>
      <c r="F42" s="93"/>
      <c r="G42" s="94">
        <f>-'Nebenrechnung Netz'!K41</f>
        <v>0</v>
      </c>
      <c r="H42" s="95">
        <f>-Eingaben!C82*Eingaben!$D$19</f>
        <v>0</v>
      </c>
      <c r="I42" s="95">
        <f t="shared" si="4"/>
        <v>0</v>
      </c>
      <c r="J42" s="96">
        <f>J41*(1+Eingaben!$D$27)</f>
        <v>0</v>
      </c>
      <c r="K42" s="96">
        <f>K41*(1+Eingaben!$D$27)</f>
        <v>0</v>
      </c>
      <c r="L42" s="97">
        <f>L41*(1+Eingaben!$D$27)</f>
        <v>0</v>
      </c>
      <c r="M42" s="98">
        <f t="shared" si="5"/>
        <v>0</v>
      </c>
      <c r="N42" s="99"/>
      <c r="O42" s="96">
        <f>'Nebenrechnung Netz'!N41</f>
        <v>0</v>
      </c>
      <c r="P42" s="96"/>
      <c r="Q42" s="96"/>
      <c r="R42" s="98">
        <f t="shared" si="2"/>
        <v>0</v>
      </c>
      <c r="S42" s="93"/>
      <c r="T42" s="98">
        <f t="shared" si="3"/>
        <v>0</v>
      </c>
      <c r="U42" s="103">
        <f>T42/(1+Eingaben!$D$23)^($A42-1)</f>
        <v>0</v>
      </c>
    </row>
    <row r="43" spans="1:21" ht="15">
      <c r="A43" s="89">
        <v>30</v>
      </c>
      <c r="B43" s="90">
        <f t="shared" si="1"/>
        <v>2054</v>
      </c>
      <c r="C43" s="104">
        <v>0</v>
      </c>
      <c r="D43" s="105">
        <f>D42</f>
        <v>0</v>
      </c>
      <c r="E43" s="92">
        <f>C43/(1+Eingaben!$D$23)^($A43-1)</f>
        <v>0</v>
      </c>
      <c r="F43" s="93"/>
      <c r="G43" s="94">
        <f>-'Nebenrechnung Netz'!K42</f>
        <v>0</v>
      </c>
      <c r="H43" s="95">
        <f>-Eingaben!C83*Eingaben!$D$19</f>
        <v>0</v>
      </c>
      <c r="I43" s="95">
        <f t="shared" si="4"/>
        <v>0</v>
      </c>
      <c r="J43" s="96">
        <f>J42*(1+Eingaben!$D$27)</f>
        <v>0</v>
      </c>
      <c r="K43" s="96">
        <f>K42*(1+Eingaben!$D$27)</f>
        <v>0</v>
      </c>
      <c r="L43" s="97">
        <f>L42*(1+Eingaben!$D$27)</f>
        <v>0</v>
      </c>
      <c r="M43" s="98">
        <f>SUM(G43,H43,J43,K43,L43)</f>
        <v>0</v>
      </c>
      <c r="N43" s="99"/>
      <c r="O43" s="96">
        <f>'Nebenrechnung Netz'!N42</f>
        <v>0</v>
      </c>
      <c r="P43" s="96"/>
      <c r="Q43" s="96"/>
      <c r="R43" s="98">
        <f t="shared" si="2"/>
        <v>0</v>
      </c>
      <c r="S43" s="93"/>
      <c r="T43" s="98">
        <f t="shared" si="3"/>
        <v>0</v>
      </c>
      <c r="U43" s="103">
        <f>T43/(1+Eingaben!$D$23)^($A43-1)</f>
        <v>0</v>
      </c>
    </row>
    <row r="44" spans="1:21" ht="15">
      <c r="A44" s="106"/>
      <c r="B44" s="106"/>
      <c r="C44" s="106"/>
      <c r="D44" s="107">
        <f>D43</f>
        <v>0</v>
      </c>
      <c r="E44" s="107">
        <f>SUM(E14:E43)</f>
        <v>0</v>
      </c>
      <c r="F44" s="106"/>
      <c r="G44" s="108">
        <f>SUM(G14:G43)</f>
        <v>0</v>
      </c>
      <c r="H44" s="205">
        <f>SUM(H14:H42)</f>
        <v>0</v>
      </c>
      <c r="I44" s="200">
        <f>I43</f>
        <v>0</v>
      </c>
      <c r="J44" s="111">
        <f>SUM(J14:J43)</f>
        <v>0</v>
      </c>
      <c r="K44" s="111">
        <f>SUM(K14:K43)</f>
        <v>0</v>
      </c>
      <c r="L44" s="109">
        <f>SUM(L14:L43)</f>
        <v>0</v>
      </c>
      <c r="M44" s="110">
        <f>SUM(M14:M43)</f>
        <v>0</v>
      </c>
      <c r="N44" s="99"/>
      <c r="O44" s="109">
        <f>SUM(O14:O43)</f>
        <v>0</v>
      </c>
      <c r="P44" s="111">
        <f>SUM(P14:P33)</f>
        <v>0</v>
      </c>
      <c r="Q44" s="203">
        <f>SUM(Q14:Q33)</f>
        <v>0</v>
      </c>
      <c r="R44" s="110">
        <f>SUM(R14:R43)</f>
        <v>0</v>
      </c>
      <c r="S44" s="106"/>
      <c r="T44" s="110">
        <f>SUM(T14:T43)</f>
        <v>0</v>
      </c>
      <c r="U44" s="204">
        <f>SUM(U14:U43)</f>
        <v>0</v>
      </c>
    </row>
    <row r="45" spans="1:21" ht="15">
      <c r="A45" s="16"/>
      <c r="B45" s="16"/>
      <c r="C45" s="16"/>
      <c r="D45" s="16"/>
      <c r="E45" s="16"/>
      <c r="F45" s="16"/>
      <c r="G45" s="112"/>
      <c r="H45" s="199"/>
      <c r="I45" s="112"/>
      <c r="J45" s="16"/>
      <c r="K45" s="16"/>
      <c r="L45" s="16"/>
      <c r="M45" s="198">
        <f>+SUM(G44:H44,J44:L44)</f>
        <v>0</v>
      </c>
      <c r="N45" s="16"/>
      <c r="O45" s="16"/>
      <c r="P45" s="16"/>
      <c r="Q45" s="16"/>
      <c r="R45" s="16"/>
      <c r="S45" s="113"/>
      <c r="T45" s="113"/>
      <c r="U45" s="109"/>
    </row>
    <row r="46" spans="1:21" ht="15">
      <c r="A46" s="17"/>
      <c r="B46" s="17"/>
      <c r="C46" s="17"/>
      <c r="D46" s="17"/>
      <c r="E46" s="17"/>
      <c r="F46" s="17"/>
      <c r="G46" s="201"/>
      <c r="H46" s="201"/>
      <c r="I46" s="201"/>
      <c r="J46" s="201"/>
      <c r="K46" s="201"/>
      <c r="L46" s="201"/>
      <c r="M46" s="202"/>
      <c r="N46" s="17"/>
      <c r="O46" s="229" t="s">
        <v>72</v>
      </c>
      <c r="P46" s="229"/>
      <c r="Q46" s="229"/>
      <c r="R46" s="114">
        <f>U44+(E44)</f>
        <v>0</v>
      </c>
      <c r="S46" s="230" t="str">
        <f>IF(R46&lt;0,"Nachweis erbracht","Nachweis nicht erbracht")</f>
        <v>Nachweis nicht erbracht</v>
      </c>
      <c r="T46" s="230"/>
      <c r="U46" s="230"/>
    </row>
  </sheetData>
  <sheetProtection sheet="1" objects="1" scenarios="1" selectLockedCells="1"/>
  <mergeCells count="18">
    <mergeCell ref="F3:H3"/>
    <mergeCell ref="F4:H4"/>
    <mergeCell ref="F5:H5"/>
    <mergeCell ref="F6:H6"/>
    <mergeCell ref="G8:M8"/>
    <mergeCell ref="O46:Q46"/>
    <mergeCell ref="S46:U46"/>
    <mergeCell ref="T8:U8"/>
    <mergeCell ref="C9:E9"/>
    <mergeCell ref="G9:J9"/>
    <mergeCell ref="O9:P9"/>
    <mergeCell ref="D10:D12"/>
    <mergeCell ref="Q10:Q12"/>
    <mergeCell ref="R10:R12"/>
    <mergeCell ref="T10:T12"/>
    <mergeCell ref="U10:U12"/>
    <mergeCell ref="O11:O12"/>
    <mergeCell ref="O8:R8"/>
  </mergeCells>
  <conditionalFormatting sqref="R46">
    <cfRule type="cellIs" priority="3" dxfId="13" operator="lessThan">
      <formula>0</formula>
    </cfRule>
    <cfRule type="cellIs" priority="4" dxfId="12" operator="greaterThan">
      <formula>0</formula>
    </cfRule>
  </conditionalFormatting>
  <conditionalFormatting sqref="S46">
    <cfRule type="containsText" priority="1" dxfId="12" operator="containsText" text="Nachweis nicht erbracht">
      <formula>NOT(ISERROR(SEARCH("Nachweis nicht erbracht",S46)))</formula>
    </cfRule>
    <cfRule type="containsText" priority="2" dxfId="13" operator="containsText" text="Nachweis erbracht">
      <formula>NOT(ISERROR(SEARCH("Nachweis erbracht",S46)))</formula>
    </cfRule>
  </conditionalFormatting>
  <pageMargins left="0.7" right="0.7" top="0.787401575" bottom="0.7874015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9D6AB79-E7A1-4F8D-B3FB-F80DFDA7C5F1}">
  <dimension ref="A1:N42"/>
  <sheetViews>
    <sheetView workbookViewId="0" topLeftCell="A1">
      <selection pane="topLeft" activeCell="G39" sqref="G39"/>
    </sheetView>
  </sheetViews>
  <sheetFormatPr defaultColWidth="11.424285714285714" defaultRowHeight="15"/>
  <sheetData>
    <row r="1" spans="1:14" ht="15">
      <c r="A1" s="48"/>
      <c r="B1" s="49"/>
      <c r="C1" s="48"/>
      <c r="D1" s="48"/>
      <c r="E1" s="48"/>
      <c r="F1" s="48"/>
      <c r="G1" s="48"/>
      <c r="H1" s="48"/>
      <c r="I1" s="48"/>
      <c r="J1" s="48"/>
      <c r="K1" s="48"/>
      <c r="L1" s="48"/>
      <c r="M1" s="48"/>
      <c r="N1" s="50"/>
    </row>
    <row r="2" spans="1:14" ht="26.25">
      <c r="A2" s="115" t="s">
        <v>73</v>
      </c>
      <c r="B2" s="115"/>
      <c r="C2" s="116"/>
      <c r="D2" s="116"/>
      <c r="E2" s="116"/>
      <c r="F2" s="116"/>
      <c r="G2" s="116"/>
      <c r="H2" s="116"/>
      <c r="I2" s="116"/>
      <c r="J2" s="116"/>
      <c r="K2" s="116"/>
      <c r="L2" s="116"/>
      <c r="M2" s="116"/>
      <c r="N2" s="116"/>
    </row>
    <row r="3" spans="1:14" ht="26.25">
      <c r="A3" s="116"/>
      <c r="B3" s="116"/>
      <c r="C3" s="116"/>
      <c r="D3" s="116"/>
      <c r="E3" s="116"/>
      <c r="F3" s="3" t="s">
        <v>1</v>
      </c>
      <c r="G3" s="258" t="str">
        <f>Eingaben!$C$2</f>
        <v>Beispielunternehmen GmbH</v>
      </c>
      <c r="H3" s="258"/>
      <c r="I3" s="258"/>
      <c r="J3" s="116"/>
      <c r="K3" s="116"/>
      <c r="L3" s="116"/>
      <c r="M3" s="116"/>
      <c r="N3" s="116"/>
    </row>
    <row r="4" spans="1:14" ht="26.25">
      <c r="A4" s="116"/>
      <c r="B4" s="116"/>
      <c r="C4" s="116"/>
      <c r="D4" s="116"/>
      <c r="E4" s="116"/>
      <c r="F4" s="3" t="s">
        <v>2</v>
      </c>
      <c r="G4" s="258" t="str">
        <f>Eingaben!$C$3</f>
        <v>mitarbeiter@beispielunternehmen.de</v>
      </c>
      <c r="H4" s="258"/>
      <c r="I4" s="258"/>
      <c r="J4" s="116"/>
      <c r="K4" s="116"/>
      <c r="L4" s="116"/>
      <c r="M4" s="116"/>
      <c r="N4" s="116"/>
    </row>
    <row r="5" spans="1:14" ht="26.25">
      <c r="A5" s="116"/>
      <c r="B5" s="116"/>
      <c r="C5" s="116"/>
      <c r="D5" s="116"/>
      <c r="E5" s="116"/>
      <c r="F5" s="3" t="s">
        <v>3</v>
      </c>
      <c r="G5" s="258" t="str">
        <f>Eingaben!$C$4</f>
        <v>xxxx</v>
      </c>
      <c r="H5" s="258"/>
      <c r="I5" s="258"/>
      <c r="J5" s="116"/>
      <c r="K5" s="116"/>
      <c r="L5" s="116"/>
      <c r="M5" s="116"/>
      <c r="N5" s="116"/>
    </row>
    <row r="6" spans="1:14" ht="26.25">
      <c r="A6" s="116"/>
      <c r="B6" s="116"/>
      <c r="C6" s="116"/>
      <c r="D6" s="116"/>
      <c r="E6" s="116"/>
      <c r="F6" s="3" t="s">
        <v>4</v>
      </c>
      <c r="G6" s="253">
        <f>Eingaben!$C$5</f>
        <v>45874</v>
      </c>
      <c r="H6" s="253"/>
      <c r="I6" s="253"/>
      <c r="J6" s="116"/>
      <c r="K6" s="116"/>
      <c r="L6" s="116"/>
      <c r="M6" s="116"/>
      <c r="N6" s="116"/>
    </row>
    <row r="7" spans="1:14" ht="15">
      <c r="A7" s="17"/>
      <c r="B7" s="36"/>
      <c r="C7" s="17"/>
      <c r="D7" s="17"/>
      <c r="E7" s="17"/>
      <c r="F7" s="17"/>
      <c r="G7" s="17"/>
      <c r="H7" s="17"/>
      <c r="I7" s="17"/>
      <c r="J7" s="17"/>
      <c r="K7" s="17"/>
      <c r="L7" s="17"/>
      <c r="M7" s="17"/>
      <c r="N7" s="17"/>
    </row>
    <row r="8" spans="1:14" ht="18.75">
      <c r="A8" s="56"/>
      <c r="B8" s="117"/>
      <c r="C8" s="56"/>
      <c r="D8" s="56"/>
      <c r="E8" s="56"/>
      <c r="F8" s="56"/>
      <c r="G8" s="56"/>
      <c r="H8" s="56"/>
      <c r="I8" s="56"/>
      <c r="J8" s="231" t="s">
        <v>9</v>
      </c>
      <c r="K8" s="232"/>
      <c r="L8" s="56"/>
      <c r="M8" s="231" t="s">
        <v>74</v>
      </c>
      <c r="N8" s="232"/>
    </row>
    <row r="9" spans="1:14" ht="15">
      <c r="A9" s="16"/>
      <c r="B9" s="112"/>
      <c r="C9" s="16"/>
      <c r="D9" s="256" t="s">
        <v>75</v>
      </c>
      <c r="E9" s="257"/>
      <c r="F9" s="118"/>
      <c r="G9" s="118"/>
      <c r="H9" s="118"/>
      <c r="I9" s="16"/>
      <c r="J9" s="256" t="s">
        <v>60</v>
      </c>
      <c r="K9" s="257"/>
      <c r="L9" s="16"/>
      <c r="M9" s="119"/>
      <c r="N9" s="120"/>
    </row>
    <row r="10" spans="1:14" ht="63.75">
      <c r="A10" s="62"/>
      <c r="B10" s="63" t="s">
        <v>50</v>
      </c>
      <c r="C10" s="62"/>
      <c r="D10" s="63" t="s">
        <v>76</v>
      </c>
      <c r="E10" s="63" t="s">
        <v>77</v>
      </c>
      <c r="F10" s="66" t="s">
        <v>78</v>
      </c>
      <c r="G10" s="66" t="s">
        <v>79</v>
      </c>
      <c r="H10" s="66" t="s">
        <v>80</v>
      </c>
      <c r="I10" s="99"/>
      <c r="J10" s="64" t="s">
        <v>81</v>
      </c>
      <c r="K10" s="64" t="s">
        <v>54</v>
      </c>
      <c r="L10" s="62"/>
      <c r="M10" s="64" t="s">
        <v>82</v>
      </c>
      <c r="N10" s="64" t="s">
        <v>83</v>
      </c>
    </row>
    <row r="11" spans="1:14" ht="15">
      <c r="A11" s="62"/>
      <c r="B11" s="68"/>
      <c r="C11" s="62"/>
      <c r="D11" s="78"/>
      <c r="E11" s="78"/>
      <c r="F11" s="121">
        <f>Eingaben!$D$45</f>
        <v>0</v>
      </c>
      <c r="G11" s="122">
        <f>Eingaben!$D$47</f>
        <v>0</v>
      </c>
      <c r="H11" s="122">
        <f>Eingaben!$D$47</f>
        <v>0</v>
      </c>
      <c r="I11" s="99"/>
      <c r="J11" s="76"/>
      <c r="K11" s="123"/>
      <c r="L11" s="62"/>
      <c r="M11" s="76"/>
      <c r="N11" s="124" t="s">
        <v>68</v>
      </c>
    </row>
    <row r="12" spans="1:14" ht="15">
      <c r="A12" s="62"/>
      <c r="B12" s="75"/>
      <c r="C12" s="62"/>
      <c r="D12" s="125" t="s">
        <v>44</v>
      </c>
      <c r="E12" s="125" t="s">
        <v>45</v>
      </c>
      <c r="F12" s="125" t="s">
        <v>45</v>
      </c>
      <c r="G12" s="125" t="s">
        <v>45</v>
      </c>
      <c r="H12" s="125" t="s">
        <v>45</v>
      </c>
      <c r="I12" s="126"/>
      <c r="J12" s="127" t="s">
        <v>27</v>
      </c>
      <c r="K12" s="127" t="s">
        <v>8</v>
      </c>
      <c r="L12" s="126"/>
      <c r="M12" s="127" t="s">
        <v>27</v>
      </c>
      <c r="N12" s="192" t="s">
        <v>8</v>
      </c>
    </row>
    <row r="13" spans="1:14" ht="15">
      <c r="A13" s="128">
        <v>1</v>
      </c>
      <c r="B13" s="129">
        <f>Eingaben!B54</f>
        <v>2025</v>
      </c>
      <c r="C13" s="93"/>
      <c r="D13" s="135">
        <f>Eingaben!C54</f>
        <v>0</v>
      </c>
      <c r="E13" s="135">
        <f>Eingaben!D54</f>
        <v>0</v>
      </c>
      <c r="F13" s="131">
        <f>E13/(1-$F$11)-E13</f>
        <v>0</v>
      </c>
      <c r="G13" s="130">
        <f>E13</f>
        <v>0</v>
      </c>
      <c r="H13" s="132">
        <f>SUM(F13,G13)</f>
        <v>0</v>
      </c>
      <c r="I13" s="99"/>
      <c r="J13" s="133">
        <f>Eingaben!D12</f>
        <v>80</v>
      </c>
      <c r="K13" s="130">
        <f>(H13)*J13</f>
        <v>0</v>
      </c>
      <c r="L13" s="99"/>
      <c r="M13" s="133">
        <f>Eingaben!D31</f>
        <v>0</v>
      </c>
      <c r="N13" s="134">
        <f>G13*M13</f>
        <v>0</v>
      </c>
    </row>
    <row r="14" spans="1:14" ht="15">
      <c r="A14" s="89">
        <v>2</v>
      </c>
      <c r="B14" s="129">
        <f>B13+1</f>
        <v>2026</v>
      </c>
      <c r="C14" s="93"/>
      <c r="D14" s="135">
        <f>Eingaben!C55</f>
        <v>0</v>
      </c>
      <c r="E14" s="135">
        <f>Eingaben!D55</f>
        <v>0</v>
      </c>
      <c r="F14" s="135">
        <f t="shared" si="0" ref="F14:F31">E14/(1-$F$11)-E14</f>
        <v>0</v>
      </c>
      <c r="G14" s="134">
        <f>E14+G13*(1-$G$11)</f>
        <v>0</v>
      </c>
      <c r="H14" s="136">
        <f>SUM(E14,F14)+H13*(1-H11)</f>
        <v>0</v>
      </c>
      <c r="I14" s="99"/>
      <c r="J14" s="137">
        <f>J13*(1+Eingaben!$D$15)</f>
        <v>83.20</v>
      </c>
      <c r="K14" s="134">
        <f t="shared" si="1" ref="K14:K42">(H14)*J14</f>
        <v>0</v>
      </c>
      <c r="L14" s="99"/>
      <c r="M14" s="137">
        <f>M13*(1+Eingaben!$D$33)</f>
        <v>0</v>
      </c>
      <c r="N14" s="134">
        <f t="shared" si="2" ref="N14:N42">G14*M14</f>
        <v>0</v>
      </c>
    </row>
    <row r="15" spans="1:14" ht="15">
      <c r="A15" s="89">
        <v>3</v>
      </c>
      <c r="B15" s="129">
        <f t="shared" si="3" ref="B15:B42">B14+1</f>
        <v>2027</v>
      </c>
      <c r="C15" s="93"/>
      <c r="D15" s="135">
        <f>Eingaben!C56</f>
        <v>0</v>
      </c>
      <c r="E15" s="135">
        <f>Eingaben!D56</f>
        <v>0</v>
      </c>
      <c r="F15" s="135">
        <f t="shared" si="0"/>
        <v>0</v>
      </c>
      <c r="G15" s="134">
        <f>E15+G14*(1-$G$11)</f>
        <v>0</v>
      </c>
      <c r="H15" s="136">
        <f>SUM(E15,F15)+H14*(1-H11)</f>
        <v>0</v>
      </c>
      <c r="I15" s="99"/>
      <c r="J15" s="137">
        <f>J14*(1+Eingaben!$D$15)</f>
        <v>86.528</v>
      </c>
      <c r="K15" s="134">
        <f t="shared" si="1"/>
        <v>0</v>
      </c>
      <c r="L15" s="99"/>
      <c r="M15" s="137">
        <f>M14*(1+Eingaben!$D$33)</f>
        <v>0</v>
      </c>
      <c r="N15" s="134">
        <f t="shared" si="2"/>
        <v>0</v>
      </c>
    </row>
    <row r="16" spans="1:14" ht="15">
      <c r="A16" s="89">
        <v>4</v>
      </c>
      <c r="B16" s="129">
        <f t="shared" si="3"/>
        <v>2028</v>
      </c>
      <c r="C16" s="93"/>
      <c r="D16" s="135">
        <f>Eingaben!C57</f>
        <v>0</v>
      </c>
      <c r="E16" s="135">
        <f>Eingaben!D57</f>
        <v>0</v>
      </c>
      <c r="F16" s="135">
        <f t="shared" si="0"/>
        <v>0</v>
      </c>
      <c r="G16" s="134">
        <f t="shared" si="4" ref="G16:G42">E16+G15*(1-$G$11)</f>
        <v>0</v>
      </c>
      <c r="H16" s="136">
        <f>SUM(E16,F16)+H15*(1-H11)</f>
        <v>0</v>
      </c>
      <c r="I16" s="99"/>
      <c r="J16" s="137">
        <f>J15*(1+Eingaben!$D$15)</f>
        <v>89.98912000000001</v>
      </c>
      <c r="K16" s="134">
        <f>(H16)*J16</f>
        <v>0</v>
      </c>
      <c r="L16" s="99"/>
      <c r="M16" s="137">
        <f>M15*(1+Eingaben!$D$33)</f>
        <v>0</v>
      </c>
      <c r="N16" s="134">
        <f t="shared" si="2"/>
        <v>0</v>
      </c>
    </row>
    <row r="17" spans="1:14" ht="15">
      <c r="A17" s="89">
        <v>5</v>
      </c>
      <c r="B17" s="129">
        <f t="shared" si="3"/>
        <v>2029</v>
      </c>
      <c r="C17" s="93"/>
      <c r="D17" s="135">
        <f>Eingaben!C58</f>
        <v>0</v>
      </c>
      <c r="E17" s="135">
        <f>Eingaben!D58</f>
        <v>0</v>
      </c>
      <c r="F17" s="135">
        <f t="shared" si="0"/>
        <v>0</v>
      </c>
      <c r="G17" s="134">
        <f t="shared" si="4"/>
        <v>0</v>
      </c>
      <c r="H17" s="136">
        <f>SUM(E17,F17)+H16*(1-H11)</f>
        <v>0</v>
      </c>
      <c r="I17" s="99"/>
      <c r="J17" s="137">
        <f>J16*(1+Eingaben!$D$15)</f>
        <v>93.58868480000002</v>
      </c>
      <c r="K17" s="134">
        <f t="shared" si="1"/>
        <v>0</v>
      </c>
      <c r="L17" s="99"/>
      <c r="M17" s="137">
        <f>M16*(1+Eingaben!$D$33)</f>
        <v>0</v>
      </c>
      <c r="N17" s="134">
        <f>G17*M17</f>
        <v>0</v>
      </c>
    </row>
    <row r="18" spans="1:14" ht="15">
      <c r="A18" s="89">
        <v>6</v>
      </c>
      <c r="B18" s="129">
        <f t="shared" si="3"/>
        <v>2030</v>
      </c>
      <c r="C18" s="93"/>
      <c r="D18" s="135">
        <f>Eingaben!C59</f>
        <v>0</v>
      </c>
      <c r="E18" s="135">
        <f>Eingaben!D59</f>
        <v>0</v>
      </c>
      <c r="F18" s="135">
        <f t="shared" si="0"/>
        <v>0</v>
      </c>
      <c r="G18" s="134">
        <f>E18+G17*(1-$G$11)</f>
        <v>0</v>
      </c>
      <c r="H18" s="136">
        <f>SUM(E18,F18)+H17*(1-H11)</f>
        <v>0</v>
      </c>
      <c r="I18" s="99"/>
      <c r="J18" s="137">
        <f>J17*(1+Eingaben!$D$15)</f>
        <v>97.33223219200003</v>
      </c>
      <c r="K18" s="134">
        <f t="shared" si="1"/>
        <v>0</v>
      </c>
      <c r="L18" s="99"/>
      <c r="M18" s="137">
        <f>M17*(1+Eingaben!$D$33)</f>
        <v>0</v>
      </c>
      <c r="N18" s="134">
        <f>G18*M18</f>
        <v>0</v>
      </c>
    </row>
    <row r="19" spans="1:14" ht="15">
      <c r="A19" s="89">
        <v>7</v>
      </c>
      <c r="B19" s="129">
        <f t="shared" si="3"/>
        <v>2031</v>
      </c>
      <c r="C19" s="93"/>
      <c r="D19" s="135">
        <f>Eingaben!C60</f>
        <v>0</v>
      </c>
      <c r="E19" s="135">
        <f>Eingaben!D60</f>
        <v>0</v>
      </c>
      <c r="F19" s="135">
        <f t="shared" si="0"/>
        <v>0</v>
      </c>
      <c r="G19" s="134">
        <f t="shared" si="4"/>
        <v>0</v>
      </c>
      <c r="H19" s="136">
        <f>SUM(E19,F19)+H18*(1-H11)</f>
        <v>0</v>
      </c>
      <c r="I19" s="99"/>
      <c r="J19" s="137">
        <f>J18*(1+Eingaben!$D$15)</f>
        <v>101.22552147968004</v>
      </c>
      <c r="K19" s="134">
        <f t="shared" si="1"/>
        <v>0</v>
      </c>
      <c r="L19" s="99"/>
      <c r="M19" s="137">
        <f>M18*(1+Eingaben!$D$33)</f>
        <v>0</v>
      </c>
      <c r="N19" s="134">
        <f t="shared" si="2"/>
        <v>0</v>
      </c>
    </row>
    <row r="20" spans="1:14" ht="15">
      <c r="A20" s="89">
        <v>8</v>
      </c>
      <c r="B20" s="129">
        <f t="shared" si="3"/>
        <v>2032</v>
      </c>
      <c r="C20" s="93"/>
      <c r="D20" s="135">
        <f>Eingaben!C61</f>
        <v>0</v>
      </c>
      <c r="E20" s="135">
        <f>Eingaben!D61</f>
        <v>0</v>
      </c>
      <c r="F20" s="135">
        <f t="shared" si="0"/>
        <v>0</v>
      </c>
      <c r="G20" s="134">
        <f t="shared" si="4"/>
        <v>0</v>
      </c>
      <c r="H20" s="136">
        <f>SUM(E20,F20)+H19*(1-H11)</f>
        <v>0</v>
      </c>
      <c r="I20" s="99"/>
      <c r="J20" s="137">
        <f>J19*(1+Eingaben!$D$15)</f>
        <v>105.27454233886725</v>
      </c>
      <c r="K20" s="134">
        <f t="shared" si="1"/>
        <v>0</v>
      </c>
      <c r="L20" s="99"/>
      <c r="M20" s="137">
        <f>M19*(1+Eingaben!$D$33)</f>
        <v>0</v>
      </c>
      <c r="N20" s="134">
        <f t="shared" si="2"/>
        <v>0</v>
      </c>
    </row>
    <row r="21" spans="1:14" ht="15">
      <c r="A21" s="89">
        <v>9</v>
      </c>
      <c r="B21" s="129">
        <f t="shared" si="3"/>
        <v>2033</v>
      </c>
      <c r="C21" s="93"/>
      <c r="D21" s="135">
        <f>Eingaben!C62</f>
        <v>0</v>
      </c>
      <c r="E21" s="135">
        <f>Eingaben!D62</f>
        <v>0</v>
      </c>
      <c r="F21" s="135">
        <f t="shared" si="0"/>
        <v>0</v>
      </c>
      <c r="G21" s="134">
        <f t="shared" si="4"/>
        <v>0</v>
      </c>
      <c r="H21" s="136">
        <f>SUM(E21,F21)+H20*(1-H11)</f>
        <v>0</v>
      </c>
      <c r="I21" s="99"/>
      <c r="J21" s="137">
        <f>J20*(1+Eingaben!$D$15)</f>
        <v>109.48552403242195</v>
      </c>
      <c r="K21" s="134">
        <f t="shared" si="1"/>
        <v>0</v>
      </c>
      <c r="L21" s="99"/>
      <c r="M21" s="137">
        <f>M20*(1+Eingaben!$D$33)</f>
        <v>0</v>
      </c>
      <c r="N21" s="134">
        <f t="shared" si="2"/>
        <v>0</v>
      </c>
    </row>
    <row r="22" spans="1:14" ht="15">
      <c r="A22" s="89">
        <v>10</v>
      </c>
      <c r="B22" s="129">
        <f t="shared" si="3"/>
        <v>2034</v>
      </c>
      <c r="C22" s="93"/>
      <c r="D22" s="135">
        <f>Eingaben!C63</f>
        <v>0</v>
      </c>
      <c r="E22" s="135">
        <f>Eingaben!D63</f>
        <v>0</v>
      </c>
      <c r="F22" s="135">
        <f t="shared" si="0"/>
        <v>0</v>
      </c>
      <c r="G22" s="134">
        <f t="shared" si="4"/>
        <v>0</v>
      </c>
      <c r="H22" s="136">
        <f>SUM(E22,F22)+H21*(1-H11)</f>
        <v>0</v>
      </c>
      <c r="I22" s="99"/>
      <c r="J22" s="137">
        <f>J21*(1+Eingaben!$D$15)</f>
        <v>113.86494499371884</v>
      </c>
      <c r="K22" s="134">
        <f t="shared" si="1"/>
        <v>0</v>
      </c>
      <c r="L22" s="99"/>
      <c r="M22" s="137">
        <f>M21*(1+Eingaben!$D$33)</f>
        <v>0</v>
      </c>
      <c r="N22" s="134">
        <f t="shared" si="2"/>
        <v>0</v>
      </c>
    </row>
    <row r="23" spans="1:14" ht="15">
      <c r="A23" s="89">
        <v>11</v>
      </c>
      <c r="B23" s="129">
        <f t="shared" si="3"/>
        <v>2035</v>
      </c>
      <c r="C23" s="93"/>
      <c r="D23" s="135">
        <f>Eingaben!C64</f>
        <v>0</v>
      </c>
      <c r="E23" s="135">
        <f>Eingaben!D64</f>
        <v>0</v>
      </c>
      <c r="F23" s="135">
        <f t="shared" si="0"/>
        <v>0</v>
      </c>
      <c r="G23" s="134">
        <f t="shared" si="4"/>
        <v>0</v>
      </c>
      <c r="H23" s="136">
        <f>SUM(E23,F23)+H22*(1-H11)</f>
        <v>0</v>
      </c>
      <c r="I23" s="99"/>
      <c r="J23" s="137">
        <f>J22*(1+Eingaben!$D$15)</f>
        <v>118.4195427934676</v>
      </c>
      <c r="K23" s="134">
        <f t="shared" si="1"/>
        <v>0</v>
      </c>
      <c r="L23" s="99"/>
      <c r="M23" s="137">
        <f>M22*(1+Eingaben!$D$33)</f>
        <v>0</v>
      </c>
      <c r="N23" s="134">
        <f t="shared" si="2"/>
        <v>0</v>
      </c>
    </row>
    <row r="24" spans="1:14" ht="15">
      <c r="A24" s="89">
        <v>12</v>
      </c>
      <c r="B24" s="129">
        <f t="shared" si="3"/>
        <v>2036</v>
      </c>
      <c r="C24" s="93"/>
      <c r="D24" s="135">
        <f>Eingaben!C65</f>
        <v>0</v>
      </c>
      <c r="E24" s="135">
        <f>Eingaben!D65</f>
        <v>0</v>
      </c>
      <c r="F24" s="135">
        <f t="shared" si="0"/>
        <v>0</v>
      </c>
      <c r="G24" s="134">
        <f t="shared" si="4"/>
        <v>0</v>
      </c>
      <c r="H24" s="136">
        <f>SUM(E24,F24)+H23*(1-H11)</f>
        <v>0</v>
      </c>
      <c r="I24" s="99"/>
      <c r="J24" s="137">
        <f>J23*(1+Eingaben!$D$15)</f>
        <v>123.15632450520631</v>
      </c>
      <c r="K24" s="134">
        <f t="shared" si="1"/>
        <v>0</v>
      </c>
      <c r="L24" s="99"/>
      <c r="M24" s="137">
        <f>M23*(1+Eingaben!$D$33)</f>
        <v>0</v>
      </c>
      <c r="N24" s="134">
        <f t="shared" si="2"/>
        <v>0</v>
      </c>
    </row>
    <row r="25" spans="1:14" ht="15">
      <c r="A25" s="89">
        <v>13</v>
      </c>
      <c r="B25" s="129">
        <f t="shared" si="3"/>
        <v>2037</v>
      </c>
      <c r="C25" s="93"/>
      <c r="D25" s="135">
        <f>Eingaben!C66</f>
        <v>0</v>
      </c>
      <c r="E25" s="135">
        <f>Eingaben!D66</f>
        <v>0</v>
      </c>
      <c r="F25" s="135">
        <f t="shared" si="0"/>
        <v>0</v>
      </c>
      <c r="G25" s="134">
        <f t="shared" si="4"/>
        <v>0</v>
      </c>
      <c r="H25" s="136">
        <f>SUM(E25,F25)+H24*(1-H11)</f>
        <v>0</v>
      </c>
      <c r="I25" s="99"/>
      <c r="J25" s="137">
        <f>J24*(1+Eingaben!$D$15)</f>
        <v>128.08257748541456</v>
      </c>
      <c r="K25" s="134">
        <f t="shared" si="1"/>
        <v>0</v>
      </c>
      <c r="L25" s="99"/>
      <c r="M25" s="137">
        <f>M24*(1+Eingaben!$D$33)</f>
        <v>0</v>
      </c>
      <c r="N25" s="134">
        <f t="shared" si="2"/>
        <v>0</v>
      </c>
    </row>
    <row r="26" spans="1:14" ht="15">
      <c r="A26" s="89">
        <v>14</v>
      </c>
      <c r="B26" s="129">
        <f t="shared" si="3"/>
        <v>2038</v>
      </c>
      <c r="C26" s="93"/>
      <c r="D26" s="135">
        <f>Eingaben!C67</f>
        <v>0</v>
      </c>
      <c r="E26" s="135">
        <f>Eingaben!D67</f>
        <v>0</v>
      </c>
      <c r="F26" s="135">
        <f t="shared" si="0"/>
        <v>0</v>
      </c>
      <c r="G26" s="134">
        <f t="shared" si="4"/>
        <v>0</v>
      </c>
      <c r="H26" s="136">
        <f>SUM(E26,F26)+H25*(1-H11)</f>
        <v>0</v>
      </c>
      <c r="I26" s="99"/>
      <c r="J26" s="137">
        <f>J25*(1+Eingaben!$D$15)</f>
        <v>133.20588058483114</v>
      </c>
      <c r="K26" s="134">
        <f t="shared" si="1"/>
        <v>0</v>
      </c>
      <c r="L26" s="99"/>
      <c r="M26" s="137">
        <f>M25*(1+Eingaben!$D$33)</f>
        <v>0</v>
      </c>
      <c r="N26" s="134">
        <f t="shared" si="2"/>
        <v>0</v>
      </c>
    </row>
    <row r="27" spans="1:14" ht="15">
      <c r="A27" s="89">
        <v>15</v>
      </c>
      <c r="B27" s="129">
        <f t="shared" si="3"/>
        <v>2039</v>
      </c>
      <c r="C27" s="93"/>
      <c r="D27" s="135">
        <f>Eingaben!C68</f>
        <v>0</v>
      </c>
      <c r="E27" s="135">
        <f>Eingaben!D68</f>
        <v>0</v>
      </c>
      <c r="F27" s="135">
        <f t="shared" si="0"/>
        <v>0</v>
      </c>
      <c r="G27" s="134">
        <f t="shared" si="4"/>
        <v>0</v>
      </c>
      <c r="H27" s="136">
        <f>SUM(E27,F27)+H26*(1-H11)</f>
        <v>0</v>
      </c>
      <c r="I27" s="99"/>
      <c r="J27" s="137">
        <f>J26*(1+Eingaben!$D$15)</f>
        <v>138.53411580822439</v>
      </c>
      <c r="K27" s="134">
        <f t="shared" si="1"/>
        <v>0</v>
      </c>
      <c r="L27" s="99"/>
      <c r="M27" s="137">
        <f>M26*(1+Eingaben!$D$33)</f>
        <v>0</v>
      </c>
      <c r="N27" s="134">
        <f t="shared" si="2"/>
        <v>0</v>
      </c>
    </row>
    <row r="28" spans="1:14" ht="15">
      <c r="A28" s="89">
        <v>16</v>
      </c>
      <c r="B28" s="129">
        <f t="shared" si="3"/>
        <v>2040</v>
      </c>
      <c r="C28" s="93"/>
      <c r="D28" s="135">
        <f>Eingaben!C69</f>
        <v>0</v>
      </c>
      <c r="E28" s="135">
        <f>Eingaben!D69</f>
        <v>0</v>
      </c>
      <c r="F28" s="135">
        <f t="shared" si="0"/>
        <v>0</v>
      </c>
      <c r="G28" s="134">
        <f t="shared" si="4"/>
        <v>0</v>
      </c>
      <c r="H28" s="136">
        <f>SUM(E28,F28)+H27*(1-H11)</f>
        <v>0</v>
      </c>
      <c r="I28" s="99"/>
      <c r="J28" s="137">
        <f>J27*(1+Eingaben!$D$15)</f>
        <v>144.07548044055338</v>
      </c>
      <c r="K28" s="134">
        <f t="shared" si="1"/>
        <v>0</v>
      </c>
      <c r="L28" s="99"/>
      <c r="M28" s="137">
        <f>M27*(1+Eingaben!$D$33)</f>
        <v>0</v>
      </c>
      <c r="N28" s="134">
        <f t="shared" si="2"/>
        <v>0</v>
      </c>
    </row>
    <row r="29" spans="1:14" ht="15">
      <c r="A29" s="89">
        <v>17</v>
      </c>
      <c r="B29" s="129">
        <f t="shared" si="3"/>
        <v>2041</v>
      </c>
      <c r="C29" s="93"/>
      <c r="D29" s="135">
        <f>Eingaben!C70</f>
        <v>0</v>
      </c>
      <c r="E29" s="135">
        <f>Eingaben!D70</f>
        <v>0</v>
      </c>
      <c r="F29" s="135">
        <f t="shared" si="0"/>
        <v>0</v>
      </c>
      <c r="G29" s="134">
        <f t="shared" si="4"/>
        <v>0</v>
      </c>
      <c r="H29" s="136">
        <f>SUM(E29,F29)+H28*(1-H11)</f>
        <v>0</v>
      </c>
      <c r="I29" s="99"/>
      <c r="J29" s="137">
        <f>J28*(1+Eingaben!$D$15)</f>
        <v>149.83849965817552</v>
      </c>
      <c r="K29" s="134">
        <f t="shared" si="1"/>
        <v>0</v>
      </c>
      <c r="L29" s="99"/>
      <c r="M29" s="137">
        <f>M28*(1+Eingaben!$D$33)</f>
        <v>0</v>
      </c>
      <c r="N29" s="134">
        <f t="shared" si="2"/>
        <v>0</v>
      </c>
    </row>
    <row r="30" spans="1:14" ht="15">
      <c r="A30" s="89">
        <v>18</v>
      </c>
      <c r="B30" s="129">
        <f t="shared" si="3"/>
        <v>2042</v>
      </c>
      <c r="C30" s="93"/>
      <c r="D30" s="135">
        <f>Eingaben!C71</f>
        <v>0</v>
      </c>
      <c r="E30" s="135">
        <f>Eingaben!D71</f>
        <v>0</v>
      </c>
      <c r="F30" s="135">
        <f t="shared" si="0"/>
        <v>0</v>
      </c>
      <c r="G30" s="134">
        <f t="shared" si="4"/>
        <v>0</v>
      </c>
      <c r="H30" s="136">
        <f>SUM(E30,F30)+H29*(1-H11)</f>
        <v>0</v>
      </c>
      <c r="I30" s="99"/>
      <c r="J30" s="137">
        <f>J29*(1+Eingaben!$D$15)</f>
        <v>155.83203964450254</v>
      </c>
      <c r="K30" s="134">
        <f t="shared" si="1"/>
        <v>0</v>
      </c>
      <c r="L30" s="99"/>
      <c r="M30" s="137">
        <f>M29*(1+Eingaben!$D$33)</f>
        <v>0</v>
      </c>
      <c r="N30" s="134">
        <f t="shared" si="2"/>
        <v>0</v>
      </c>
    </row>
    <row r="31" spans="1:14" ht="15">
      <c r="A31" s="89">
        <v>19</v>
      </c>
      <c r="B31" s="129">
        <f t="shared" si="3"/>
        <v>2043</v>
      </c>
      <c r="C31" s="93"/>
      <c r="D31" s="135">
        <f>Eingaben!C72</f>
        <v>0</v>
      </c>
      <c r="E31" s="135">
        <f>Eingaben!D72</f>
        <v>0</v>
      </c>
      <c r="F31" s="135">
        <f t="shared" si="0"/>
        <v>0</v>
      </c>
      <c r="G31" s="134">
        <f t="shared" si="4"/>
        <v>0</v>
      </c>
      <c r="H31" s="136">
        <f>SUM(E31,F31)+H30*(1-H11)</f>
        <v>0</v>
      </c>
      <c r="I31" s="99"/>
      <c r="J31" s="137">
        <f>J30*(1+Eingaben!$D$15)</f>
        <v>162.06532123028265</v>
      </c>
      <c r="K31" s="134">
        <f t="shared" si="1"/>
        <v>0</v>
      </c>
      <c r="L31" s="99"/>
      <c r="M31" s="137">
        <f>M30*(1+Eingaben!$D$33)</f>
        <v>0</v>
      </c>
      <c r="N31" s="134">
        <f t="shared" si="2"/>
        <v>0</v>
      </c>
    </row>
    <row r="32" spans="1:14" ht="15">
      <c r="A32" s="89">
        <v>20</v>
      </c>
      <c r="B32" s="129">
        <f t="shared" si="3"/>
        <v>2044</v>
      </c>
      <c r="C32" s="93"/>
      <c r="D32" s="135">
        <f>Eingaben!C73</f>
        <v>0</v>
      </c>
      <c r="E32" s="135">
        <f>Eingaben!D73</f>
        <v>0</v>
      </c>
      <c r="F32" s="135">
        <f>E32/(1-$F$11)-E32</f>
        <v>0</v>
      </c>
      <c r="G32" s="134">
        <f t="shared" si="4"/>
        <v>0</v>
      </c>
      <c r="H32" s="134">
        <f>SUM(E32,F32)+H31*(1-$H$11)</f>
        <v>0</v>
      </c>
      <c r="I32" s="99"/>
      <c r="J32" s="137">
        <f>J31*(1+Eingaben!$D$15)</f>
        <v>168.54793407949396</v>
      </c>
      <c r="K32" s="134">
        <f t="shared" si="1"/>
        <v>0</v>
      </c>
      <c r="L32" s="99"/>
      <c r="M32" s="137">
        <f>M31*(1+Eingaben!$D$33)</f>
        <v>0</v>
      </c>
      <c r="N32" s="134">
        <f t="shared" si="2"/>
        <v>0</v>
      </c>
    </row>
    <row r="33" spans="1:14" ht="15">
      <c r="A33" s="89">
        <v>21</v>
      </c>
      <c r="B33" s="129">
        <f t="shared" si="3"/>
        <v>2045</v>
      </c>
      <c r="C33" s="93"/>
      <c r="D33" s="135">
        <f>Eingaben!C74</f>
        <v>0</v>
      </c>
      <c r="E33" s="135">
        <f>Eingaben!D74</f>
        <v>0</v>
      </c>
      <c r="F33" s="135">
        <f t="shared" si="5" ref="F33:F42">E33/(1-$F$11)-E33</f>
        <v>0</v>
      </c>
      <c r="G33" s="134">
        <f t="shared" si="4"/>
        <v>0</v>
      </c>
      <c r="H33" s="134">
        <f t="shared" si="6" ref="H33:H42">SUM(E33,F33)+H32*(1-$H$11)</f>
        <v>0</v>
      </c>
      <c r="I33" s="99"/>
      <c r="J33" s="137">
        <f>J32*(1+Eingaben!$D$15)</f>
        <v>175.28985144267372</v>
      </c>
      <c r="K33" s="134">
        <f t="shared" si="1"/>
        <v>0</v>
      </c>
      <c r="L33" s="99"/>
      <c r="M33" s="137">
        <f>M32*(1+Eingaben!$D$33)</f>
        <v>0</v>
      </c>
      <c r="N33" s="134">
        <f>G33*M33</f>
        <v>0</v>
      </c>
    </row>
    <row r="34" spans="1:14" ht="15">
      <c r="A34" s="89">
        <v>22</v>
      </c>
      <c r="B34" s="129">
        <f t="shared" si="3"/>
        <v>2046</v>
      </c>
      <c r="C34" s="93"/>
      <c r="D34" s="135">
        <f>Eingaben!C75</f>
        <v>0</v>
      </c>
      <c r="E34" s="135">
        <f>Eingaben!D75</f>
        <v>0</v>
      </c>
      <c r="F34" s="135">
        <f t="shared" si="5"/>
        <v>0</v>
      </c>
      <c r="G34" s="134">
        <f t="shared" si="4"/>
        <v>0</v>
      </c>
      <c r="H34" s="134">
        <f t="shared" si="6"/>
        <v>0</v>
      </c>
      <c r="I34" s="99"/>
      <c r="J34" s="137">
        <f>J33*(1+Eingaben!$D$15)</f>
        <v>182.30144550038068</v>
      </c>
      <c r="K34" s="134">
        <f t="shared" si="1"/>
        <v>0</v>
      </c>
      <c r="L34" s="99"/>
      <c r="M34" s="137">
        <f>M33*(1+Eingaben!$D$33)</f>
        <v>0</v>
      </c>
      <c r="N34" s="134">
        <f t="shared" si="2"/>
        <v>0</v>
      </c>
    </row>
    <row r="35" spans="1:14" ht="15">
      <c r="A35" s="89">
        <v>23</v>
      </c>
      <c r="B35" s="129">
        <f t="shared" si="3"/>
        <v>2047</v>
      </c>
      <c r="C35" s="93"/>
      <c r="D35" s="135">
        <f>Eingaben!C76</f>
        <v>0</v>
      </c>
      <c r="E35" s="135">
        <f>Eingaben!D76</f>
        <v>0</v>
      </c>
      <c r="F35" s="135">
        <f t="shared" si="5"/>
        <v>0</v>
      </c>
      <c r="G35" s="134">
        <f t="shared" si="4"/>
        <v>0</v>
      </c>
      <c r="H35" s="134">
        <f t="shared" si="6"/>
        <v>0</v>
      </c>
      <c r="I35" s="99"/>
      <c r="J35" s="137">
        <f>J34*(1+Eingaben!$D$15)</f>
        <v>189.5935033203959</v>
      </c>
      <c r="K35" s="134">
        <f t="shared" si="1"/>
        <v>0</v>
      </c>
      <c r="L35" s="99"/>
      <c r="M35" s="137">
        <f>M34*(1+Eingaben!$D$33)</f>
        <v>0</v>
      </c>
      <c r="N35" s="134">
        <f t="shared" si="2"/>
        <v>0</v>
      </c>
    </row>
    <row r="36" spans="1:14" ht="15">
      <c r="A36" s="89">
        <v>24</v>
      </c>
      <c r="B36" s="129">
        <f t="shared" si="3"/>
        <v>2048</v>
      </c>
      <c r="C36" s="93"/>
      <c r="D36" s="135">
        <f>Eingaben!C77</f>
        <v>0</v>
      </c>
      <c r="E36" s="135">
        <f>Eingaben!D77</f>
        <v>0</v>
      </c>
      <c r="F36" s="135">
        <f t="shared" si="5"/>
        <v>0</v>
      </c>
      <c r="G36" s="134">
        <f t="shared" si="4"/>
        <v>0</v>
      </c>
      <c r="H36" s="134">
        <f t="shared" si="6"/>
        <v>0</v>
      </c>
      <c r="I36" s="99"/>
      <c r="J36" s="137">
        <f>J35*(1+Eingaben!$D$15)</f>
        <v>197.17724345321176</v>
      </c>
      <c r="K36" s="134">
        <f t="shared" si="1"/>
        <v>0</v>
      </c>
      <c r="L36" s="99"/>
      <c r="M36" s="137">
        <f>M35*(1+Eingaben!$D$33)</f>
        <v>0</v>
      </c>
      <c r="N36" s="134">
        <f t="shared" si="2"/>
        <v>0</v>
      </c>
    </row>
    <row r="37" spans="1:14" ht="15">
      <c r="A37" s="89">
        <v>25</v>
      </c>
      <c r="B37" s="129">
        <f t="shared" si="3"/>
        <v>2049</v>
      </c>
      <c r="C37" s="93"/>
      <c r="D37" s="135">
        <f>Eingaben!C78</f>
        <v>0</v>
      </c>
      <c r="E37" s="135">
        <f>Eingaben!D78</f>
        <v>0</v>
      </c>
      <c r="F37" s="135">
        <f t="shared" si="5"/>
        <v>0</v>
      </c>
      <c r="G37" s="134">
        <f t="shared" si="4"/>
        <v>0</v>
      </c>
      <c r="H37" s="134">
        <f t="shared" si="6"/>
        <v>0</v>
      </c>
      <c r="I37" s="99"/>
      <c r="J37" s="137">
        <f>J36*(1+Eingaben!$D$15)</f>
        <v>205.06433319134024</v>
      </c>
      <c r="K37" s="134">
        <f t="shared" si="1"/>
        <v>0</v>
      </c>
      <c r="L37" s="99"/>
      <c r="M37" s="137">
        <f>M36*(1+Eingaben!$D$33)</f>
        <v>0</v>
      </c>
      <c r="N37" s="134">
        <f t="shared" si="2"/>
        <v>0</v>
      </c>
    </row>
    <row r="38" spans="1:14" ht="15">
      <c r="A38" s="89">
        <v>26</v>
      </c>
      <c r="B38" s="129">
        <f t="shared" si="3"/>
        <v>2050</v>
      </c>
      <c r="C38" s="93"/>
      <c r="D38" s="135">
        <f>Eingaben!C79</f>
        <v>0</v>
      </c>
      <c r="E38" s="135">
        <f>Eingaben!D79</f>
        <v>0</v>
      </c>
      <c r="F38" s="135">
        <f t="shared" si="5"/>
        <v>0</v>
      </c>
      <c r="G38" s="134">
        <f t="shared" si="4"/>
        <v>0</v>
      </c>
      <c r="H38" s="134">
        <f t="shared" si="6"/>
        <v>0</v>
      </c>
      <c r="I38" s="99"/>
      <c r="J38" s="137">
        <f>J37*(1+Eingaben!$D$15)</f>
        <v>213.26690651899386</v>
      </c>
      <c r="K38" s="134">
        <f t="shared" si="1"/>
        <v>0</v>
      </c>
      <c r="L38" s="99"/>
      <c r="M38" s="137">
        <f>M37*(1+Eingaben!$D$33)</f>
        <v>0</v>
      </c>
      <c r="N38" s="134">
        <f t="shared" si="2"/>
        <v>0</v>
      </c>
    </row>
    <row r="39" spans="1:14" ht="15">
      <c r="A39" s="89">
        <v>27</v>
      </c>
      <c r="B39" s="129">
        <f t="shared" si="3"/>
        <v>2051</v>
      </c>
      <c r="C39" s="93"/>
      <c r="D39" s="135">
        <f>Eingaben!C80</f>
        <v>0</v>
      </c>
      <c r="E39" s="135">
        <f>Eingaben!D80</f>
        <v>0</v>
      </c>
      <c r="F39" s="135">
        <f t="shared" si="5"/>
        <v>0</v>
      </c>
      <c r="G39" s="134">
        <f t="shared" si="4"/>
        <v>0</v>
      </c>
      <c r="H39" s="134">
        <f t="shared" si="6"/>
        <v>0</v>
      </c>
      <c r="I39" s="99"/>
      <c r="J39" s="137">
        <f>J38*(1+Eingaben!$D$15)</f>
        <v>221.79758277975364</v>
      </c>
      <c r="K39" s="134">
        <f t="shared" si="1"/>
        <v>0</v>
      </c>
      <c r="L39" s="99"/>
      <c r="M39" s="137">
        <f>M38*(1+Eingaben!$D$33)</f>
        <v>0</v>
      </c>
      <c r="N39" s="134">
        <f t="shared" si="2"/>
        <v>0</v>
      </c>
    </row>
    <row r="40" spans="1:14" ht="15">
      <c r="A40" s="89">
        <v>28</v>
      </c>
      <c r="B40" s="129">
        <f t="shared" si="3"/>
        <v>2052</v>
      </c>
      <c r="C40" s="93"/>
      <c r="D40" s="135">
        <f>Eingaben!C81</f>
        <v>0</v>
      </c>
      <c r="E40" s="135">
        <f>Eingaben!D81</f>
        <v>0</v>
      </c>
      <c r="F40" s="135">
        <f t="shared" si="5"/>
        <v>0</v>
      </c>
      <c r="G40" s="134">
        <f t="shared" si="4"/>
        <v>0</v>
      </c>
      <c r="H40" s="134">
        <f t="shared" si="6"/>
        <v>0</v>
      </c>
      <c r="I40" s="99"/>
      <c r="J40" s="137">
        <f>J39*(1+Eingaben!$D$15)</f>
        <v>230.6694860909438</v>
      </c>
      <c r="K40" s="134">
        <f t="shared" si="1"/>
        <v>0</v>
      </c>
      <c r="L40" s="99"/>
      <c r="M40" s="137">
        <f>M39*(1+Eingaben!$D$33)</f>
        <v>0</v>
      </c>
      <c r="N40" s="134">
        <f t="shared" si="2"/>
        <v>0</v>
      </c>
    </row>
    <row r="41" spans="1:14" ht="15">
      <c r="A41" s="89">
        <v>29</v>
      </c>
      <c r="B41" s="129">
        <f t="shared" si="3"/>
        <v>2053</v>
      </c>
      <c r="C41" s="93"/>
      <c r="D41" s="135">
        <f>Eingaben!C82</f>
        <v>0</v>
      </c>
      <c r="E41" s="135">
        <f>Eingaben!D82</f>
        <v>0</v>
      </c>
      <c r="F41" s="135">
        <f t="shared" si="5"/>
        <v>0</v>
      </c>
      <c r="G41" s="134">
        <f t="shared" si="4"/>
        <v>0</v>
      </c>
      <c r="H41" s="134">
        <f t="shared" si="6"/>
        <v>0</v>
      </c>
      <c r="I41" s="99"/>
      <c r="J41" s="137">
        <f>J40*(1+Eingaben!$D$15)</f>
        <v>239.89626553458154</v>
      </c>
      <c r="K41" s="134">
        <f t="shared" si="1"/>
        <v>0</v>
      </c>
      <c r="L41" s="99"/>
      <c r="M41" s="137">
        <f>M40*(1+Eingaben!$D$33)</f>
        <v>0</v>
      </c>
      <c r="N41" s="134">
        <f t="shared" si="2"/>
        <v>0</v>
      </c>
    </row>
    <row r="42" spans="1:14" ht="15">
      <c r="A42" s="89">
        <v>30</v>
      </c>
      <c r="B42" s="129">
        <f t="shared" si="3"/>
        <v>2054</v>
      </c>
      <c r="C42" s="93"/>
      <c r="D42" s="135">
        <f>Eingaben!C83</f>
        <v>0</v>
      </c>
      <c r="E42" s="135">
        <f>Eingaben!D83</f>
        <v>0</v>
      </c>
      <c r="F42" s="135">
        <f t="shared" si="5"/>
        <v>0</v>
      </c>
      <c r="G42" s="134">
        <f t="shared" si="4"/>
        <v>0</v>
      </c>
      <c r="H42" s="134">
        <f t="shared" si="6"/>
        <v>0</v>
      </c>
      <c r="I42" s="99"/>
      <c r="J42" s="137">
        <f>J41*(1+Eingaben!$D$15)</f>
        <v>249.49211615596482</v>
      </c>
      <c r="K42" s="134">
        <f t="shared" si="1"/>
        <v>0</v>
      </c>
      <c r="L42" s="99"/>
      <c r="M42" s="137">
        <f>M41*(1+Eingaben!$D$33)</f>
        <v>0</v>
      </c>
      <c r="N42" s="134">
        <f t="shared" si="2"/>
        <v>0</v>
      </c>
    </row>
  </sheetData>
  <sheetProtection sheet="1" objects="1" scenarios="1" selectLockedCells="1"/>
  <mergeCells count="8">
    <mergeCell ref="M8:N8"/>
    <mergeCell ref="D9:E9"/>
    <mergeCell ref="J9:K9"/>
    <mergeCell ref="G3:I3"/>
    <mergeCell ref="G4:I4"/>
    <mergeCell ref="G5:I5"/>
    <mergeCell ref="G6:I6"/>
    <mergeCell ref="J8:K8"/>
  </mergeCells>
  <pageMargins left="0.7" right="0.7" top="0.787401575" bottom="0.7874015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D8FA7FB-0C70-4A33-AC75-C00EACBD1E52}">
  <dimension ref="A1:L72"/>
  <sheetViews>
    <sheetView workbookViewId="0" topLeftCell="A8">
      <selection pane="topLeft" activeCell="N61" sqref="N61"/>
    </sheetView>
  </sheetViews>
  <sheetFormatPr defaultColWidth="11.424285714285714" defaultRowHeight="15"/>
  <cols>
    <col min="4" max="4" width="31" customWidth="1"/>
    <col min="5" max="5" width="11.571428571428571" bestFit="1" customWidth="1"/>
    <col min="7" max="7" width="15.571428571428571" bestFit="1" customWidth="1"/>
    <col min="11" max="11" width="14.142857142857142" customWidth="1"/>
  </cols>
  <sheetData>
    <row r="1" spans="1:12" ht="15">
      <c r="A1" s="138"/>
      <c r="B1" s="138"/>
      <c r="C1" s="138"/>
      <c r="D1" s="138"/>
      <c r="E1" s="138"/>
      <c r="F1" s="138"/>
      <c r="G1" s="138"/>
      <c r="H1" s="138"/>
      <c r="I1" s="138"/>
      <c r="J1" s="138"/>
      <c r="K1" s="138"/>
      <c r="L1" s="138"/>
    </row>
    <row r="2" spans="1:12" ht="21">
      <c r="A2" s="260" t="s">
        <v>84</v>
      </c>
      <c r="B2" s="260"/>
      <c r="C2" s="260"/>
      <c r="D2" s="260"/>
      <c r="E2" s="260"/>
      <c r="F2" s="260"/>
      <c r="G2" s="260"/>
      <c r="H2" s="260"/>
      <c r="I2" s="260"/>
      <c r="J2" s="260"/>
      <c r="K2" s="260"/>
      <c r="L2" s="260"/>
    </row>
    <row r="3" spans="1:12" ht="21">
      <c r="A3" s="139"/>
      <c r="B3" s="139"/>
      <c r="C3" s="139"/>
      <c r="D3" s="139"/>
      <c r="E3" s="3" t="s">
        <v>1</v>
      </c>
      <c r="F3" s="258" t="str">
        <f>Eingaben!C2</f>
        <v>Beispielunternehmen GmbH</v>
      </c>
      <c r="G3" s="258"/>
      <c r="H3" s="258"/>
      <c r="I3" s="139"/>
      <c r="J3" s="139"/>
      <c r="K3" s="139"/>
      <c r="L3" s="139"/>
    </row>
    <row r="4" spans="1:12" ht="21">
      <c r="A4" s="139"/>
      <c r="B4" s="139"/>
      <c r="C4" s="139"/>
      <c r="D4" s="139"/>
      <c r="E4" s="3" t="s">
        <v>2</v>
      </c>
      <c r="F4" s="258" t="str">
        <f>Eingaben!C3</f>
        <v>mitarbeiter@beispielunternehmen.de</v>
      </c>
      <c r="G4" s="258"/>
      <c r="H4" s="258"/>
      <c r="I4" s="139"/>
      <c r="J4" s="139"/>
      <c r="K4" s="139"/>
      <c r="L4" s="139"/>
    </row>
    <row r="5" spans="1:12" ht="21">
      <c r="A5" s="139"/>
      <c r="B5" s="139"/>
      <c r="C5" s="139"/>
      <c r="D5" s="139"/>
      <c r="E5" s="3" t="s">
        <v>3</v>
      </c>
      <c r="F5" s="258" t="str">
        <f>Eingaben!C4</f>
        <v>xxxx</v>
      </c>
      <c r="G5" s="258"/>
      <c r="H5" s="258"/>
      <c r="I5" s="139"/>
      <c r="J5" s="139"/>
      <c r="K5" s="139"/>
      <c r="L5" s="139"/>
    </row>
    <row r="6" spans="1:12" ht="21">
      <c r="A6" s="139"/>
      <c r="B6" s="139"/>
      <c r="C6" s="139"/>
      <c r="D6" s="139"/>
      <c r="E6" s="3" t="s">
        <v>4</v>
      </c>
      <c r="F6" s="253">
        <f>Eingaben!C5</f>
        <v>45874</v>
      </c>
      <c r="G6" s="253"/>
      <c r="H6" s="253"/>
      <c r="I6" s="139"/>
      <c r="J6" s="139"/>
      <c r="K6" s="139"/>
      <c r="L6" s="139"/>
    </row>
    <row r="7" spans="1:12" ht="15">
      <c r="A7" s="261"/>
      <c r="B7" s="261"/>
      <c r="C7" s="261"/>
      <c r="D7" s="261"/>
      <c r="E7" s="261"/>
      <c r="F7" s="261"/>
      <c r="G7" s="261"/>
      <c r="H7" s="261"/>
      <c r="I7" s="261"/>
      <c r="J7" s="261"/>
      <c r="K7" s="140"/>
      <c r="L7" s="140"/>
    </row>
    <row r="8" spans="1:12" ht="15.75">
      <c r="A8" s="141" t="s">
        <v>85</v>
      </c>
      <c r="B8" s="142"/>
      <c r="C8" s="142"/>
      <c r="D8" s="142"/>
      <c r="E8" s="142"/>
      <c r="F8" s="143"/>
      <c r="G8" s="143"/>
      <c r="H8" s="143"/>
      <c r="I8" s="144"/>
      <c r="J8" s="145"/>
      <c r="K8" s="144"/>
      <c r="L8" s="144"/>
    </row>
    <row r="9" spans="1:12" ht="15.75">
      <c r="A9" s="30"/>
      <c r="B9" s="106"/>
      <c r="C9" s="106"/>
      <c r="D9" s="106"/>
      <c r="E9" s="106"/>
      <c r="F9" s="93"/>
      <c r="G9" s="93"/>
      <c r="H9" s="93"/>
      <c r="I9" s="146"/>
      <c r="J9" s="113"/>
      <c r="K9" s="146"/>
      <c r="L9" s="146"/>
    </row>
    <row r="10" spans="1:12" ht="15">
      <c r="A10" s="147"/>
      <c r="B10" s="147"/>
      <c r="C10" s="147"/>
      <c r="D10" s="147"/>
      <c r="E10" s="147"/>
      <c r="F10" s="93"/>
      <c r="G10" s="113" t="s">
        <v>86</v>
      </c>
      <c r="H10" s="148"/>
      <c r="I10" s="93"/>
      <c r="J10" s="93"/>
      <c r="K10" s="93"/>
      <c r="L10" s="93"/>
    </row>
    <row r="11" spans="1:12" ht="15">
      <c r="A11" s="149" t="s">
        <v>5</v>
      </c>
      <c r="B11" s="149"/>
      <c r="C11" s="150"/>
      <c r="D11" s="150"/>
      <c r="E11" s="150"/>
      <c r="F11" s="149" t="s">
        <v>87</v>
      </c>
      <c r="G11" s="151">
        <f>SUM(Eingaben!D8:D9)</f>
        <v>0</v>
      </c>
      <c r="H11" s="152"/>
      <c r="I11" s="93"/>
      <c r="J11" s="93"/>
      <c r="K11" s="93"/>
      <c r="L11" s="93"/>
    </row>
    <row r="12" spans="1:12" ht="15">
      <c r="A12" s="149" t="s">
        <v>88</v>
      </c>
      <c r="B12" s="149"/>
      <c r="C12" s="150"/>
      <c r="D12" s="150"/>
      <c r="E12" s="150"/>
      <c r="F12" s="149" t="s">
        <v>87</v>
      </c>
      <c r="G12" s="151">
        <f>SUM('Berechnung Netz'!E14:E43)</f>
        <v>0</v>
      </c>
      <c r="H12" s="152"/>
      <c r="I12" s="93"/>
      <c r="J12" s="93"/>
      <c r="K12" s="93"/>
      <c r="L12" s="93"/>
    </row>
    <row r="13" spans="1:12" ht="15">
      <c r="A13" s="153"/>
      <c r="B13" s="153"/>
      <c r="C13" s="153"/>
      <c r="D13" s="153"/>
      <c r="E13" s="153"/>
      <c r="F13" s="106"/>
      <c r="G13" s="107"/>
      <c r="H13" s="154"/>
      <c r="I13" s="93"/>
      <c r="J13" s="93"/>
      <c r="K13" s="93"/>
      <c r="L13" s="93"/>
    </row>
    <row r="14" spans="1:12" ht="15">
      <c r="A14" s="155" t="s">
        <v>89</v>
      </c>
      <c r="B14" s="155"/>
      <c r="C14" s="155"/>
      <c r="D14" s="155"/>
      <c r="E14" s="155"/>
      <c r="F14" s="155" t="s">
        <v>87</v>
      </c>
      <c r="G14" s="156">
        <f>'Berechnung Netz'!M44</f>
        <v>0</v>
      </c>
      <c r="H14" s="157"/>
      <c r="I14" s="93"/>
      <c r="J14" s="93"/>
      <c r="K14" s="93"/>
      <c r="L14" s="93"/>
    </row>
    <row r="15" spans="1:12" ht="15">
      <c r="A15" s="158" t="s">
        <v>60</v>
      </c>
      <c r="B15" s="158"/>
      <c r="C15" s="158"/>
      <c r="D15" s="158"/>
      <c r="E15" s="158"/>
      <c r="F15" s="158"/>
      <c r="G15" s="159">
        <f>'Berechnung Netz'!G44</f>
        <v>0</v>
      </c>
      <c r="H15" s="160"/>
      <c r="I15" s="93"/>
      <c r="J15" s="93"/>
      <c r="K15" s="93"/>
      <c r="L15" s="93"/>
    </row>
    <row r="16" spans="1:12" ht="15">
      <c r="A16" s="158" t="s">
        <v>18</v>
      </c>
      <c r="B16" s="158"/>
      <c r="C16" s="158"/>
      <c r="D16" s="158"/>
      <c r="E16" s="158"/>
      <c r="F16" s="158"/>
      <c r="G16" s="159">
        <f>'Berechnung Netz'!H44</f>
        <v>0</v>
      </c>
      <c r="H16" s="160"/>
      <c r="I16" s="93"/>
      <c r="J16" s="93"/>
      <c r="K16" s="93"/>
      <c r="L16" s="93"/>
    </row>
    <row r="17" spans="1:12" ht="15">
      <c r="A17" s="158" t="s">
        <v>62</v>
      </c>
      <c r="B17" s="158"/>
      <c r="C17" s="158"/>
      <c r="D17" s="158"/>
      <c r="E17" s="158"/>
      <c r="F17" s="158"/>
      <c r="G17" s="159">
        <f>'Berechnung Netz'!J44</f>
        <v>0</v>
      </c>
      <c r="H17" s="160"/>
      <c r="I17" s="185"/>
      <c r="J17" s="93"/>
      <c r="K17" s="93"/>
      <c r="L17" s="93"/>
    </row>
    <row r="18" spans="1:12" ht="15">
      <c r="A18" s="158" t="s">
        <v>63</v>
      </c>
      <c r="B18" s="158"/>
      <c r="C18" s="158"/>
      <c r="D18" s="158"/>
      <c r="E18" s="158"/>
      <c r="F18" s="158"/>
      <c r="G18" s="159">
        <f>'Berechnung Netz'!K44</f>
        <v>0</v>
      </c>
      <c r="H18" s="160"/>
      <c r="I18" s="185"/>
      <c r="J18" s="93"/>
      <c r="K18" s="93"/>
      <c r="L18" s="93"/>
    </row>
    <row r="19" spans="1:12" ht="15">
      <c r="A19" s="158" t="s">
        <v>90</v>
      </c>
      <c r="B19" s="158"/>
      <c r="C19" s="158"/>
      <c r="D19" s="158"/>
      <c r="E19" s="158"/>
      <c r="F19" s="158"/>
      <c r="G19" s="159">
        <f>'Berechnung Netz'!L44</f>
        <v>0</v>
      </c>
      <c r="H19" s="160"/>
      <c r="I19" s="93"/>
      <c r="J19" s="93"/>
      <c r="K19" s="93"/>
      <c r="L19" s="93"/>
    </row>
    <row r="20" spans="1:12" ht="15">
      <c r="A20" s="161" t="s">
        <v>91</v>
      </c>
      <c r="B20" s="161"/>
      <c r="C20" s="161"/>
      <c r="D20" s="161"/>
      <c r="E20" s="161"/>
      <c r="F20" s="161" t="s">
        <v>87</v>
      </c>
      <c r="G20" s="162">
        <f>'Berechnung Netz'!R44</f>
        <v>0</v>
      </c>
      <c r="H20" s="163"/>
      <c r="I20" s="93"/>
      <c r="J20" s="93"/>
      <c r="K20" s="93"/>
      <c r="L20" s="93"/>
    </row>
    <row r="21" spans="1:12" ht="15">
      <c r="A21" s="164" t="s">
        <v>65</v>
      </c>
      <c r="B21" s="164"/>
      <c r="C21" s="164"/>
      <c r="D21" s="164"/>
      <c r="E21" s="164"/>
      <c r="F21" s="164"/>
      <c r="G21" s="165">
        <f>'Berechnung Netz'!O44</f>
        <v>0</v>
      </c>
      <c r="H21" s="166"/>
      <c r="I21" s="93"/>
      <c r="J21" s="93"/>
      <c r="K21" s="93"/>
      <c r="L21" s="93"/>
    </row>
    <row r="22" spans="1:12" ht="15">
      <c r="A22" s="164" t="s">
        <v>66</v>
      </c>
      <c r="B22" s="164"/>
      <c r="C22" s="164"/>
      <c r="D22" s="164"/>
      <c r="E22" s="164"/>
      <c r="F22" s="164"/>
      <c r="G22" s="165">
        <f>'Berechnung Netz'!P44</f>
        <v>0</v>
      </c>
      <c r="H22" s="166"/>
      <c r="I22" s="93"/>
      <c r="J22" s="93"/>
      <c r="K22" s="93"/>
      <c r="L22" s="93"/>
    </row>
    <row r="23" spans="1:12" ht="15">
      <c r="A23" s="164" t="s">
        <v>67</v>
      </c>
      <c r="B23" s="164"/>
      <c r="C23" s="164"/>
      <c r="D23" s="164"/>
      <c r="E23" s="164"/>
      <c r="F23" s="164"/>
      <c r="G23" s="165">
        <f>'Berechnung Netz'!Q44</f>
        <v>0</v>
      </c>
      <c r="H23" s="166"/>
      <c r="I23" s="93"/>
      <c r="J23" s="93"/>
      <c r="K23" s="93"/>
      <c r="L23" s="93"/>
    </row>
    <row r="24" spans="1:12" ht="15">
      <c r="A24" s="167" t="s">
        <v>92</v>
      </c>
      <c r="B24" s="167"/>
      <c r="C24" s="167"/>
      <c r="D24" s="167"/>
      <c r="E24" s="167"/>
      <c r="F24" s="167" t="s">
        <v>87</v>
      </c>
      <c r="G24" s="168">
        <f>G20+G14</f>
        <v>0</v>
      </c>
      <c r="H24" s="169"/>
      <c r="I24" s="93"/>
      <c r="J24" s="93"/>
      <c r="K24" s="93"/>
      <c r="L24" s="93"/>
    </row>
    <row r="25" spans="1:12" ht="15">
      <c r="A25" s="167" t="s">
        <v>57</v>
      </c>
      <c r="B25" s="167"/>
      <c r="C25" s="167"/>
      <c r="D25" s="167"/>
      <c r="E25" s="167"/>
      <c r="F25" s="167" t="s">
        <v>87</v>
      </c>
      <c r="G25" s="168">
        <f>'Berechnung Netz'!U44</f>
        <v>0</v>
      </c>
      <c r="H25" s="169"/>
      <c r="I25" s="93"/>
      <c r="J25" s="93"/>
      <c r="K25" s="93"/>
      <c r="L25" s="93"/>
    </row>
    <row r="26" spans="1:12" ht="15">
      <c r="A26" s="93"/>
      <c r="B26" s="93"/>
      <c r="C26" s="93"/>
      <c r="D26" s="93"/>
      <c r="E26" s="93"/>
      <c r="F26" s="93"/>
      <c r="G26" s="93"/>
      <c r="H26" s="93"/>
      <c r="I26" s="93"/>
      <c r="J26" s="93"/>
      <c r="K26" s="93"/>
      <c r="L26" s="93"/>
    </row>
    <row r="27" spans="1:12" ht="15">
      <c r="A27" s="93"/>
      <c r="B27" s="93"/>
      <c r="C27" s="93"/>
      <c r="D27" s="93"/>
      <c r="E27" s="93"/>
      <c r="F27" s="93"/>
      <c r="G27" s="93"/>
      <c r="H27" s="93"/>
      <c r="I27" s="93"/>
      <c r="J27" s="93"/>
      <c r="K27" s="93"/>
      <c r="L27" s="93"/>
    </row>
    <row r="28" spans="1:12" ht="15">
      <c r="A28" s="170" t="s">
        <v>93</v>
      </c>
      <c r="B28" s="170"/>
      <c r="C28" s="171"/>
      <c r="D28" s="171"/>
      <c r="E28" s="171"/>
      <c r="F28" s="170" t="s">
        <v>87</v>
      </c>
      <c r="G28" s="107">
        <f>G12+G25</f>
        <v>0</v>
      </c>
      <c r="H28" s="259"/>
      <c r="I28" s="259"/>
      <c r="J28" s="259" t="str">
        <f>IF(G28&lt;0,"Finanzierungslücke vorhanden","keine Finanzierungslücke vorhanden")</f>
        <v>keine Finanzierungslücke vorhanden</v>
      </c>
      <c r="K28" s="259"/>
      <c r="L28" s="107"/>
    </row>
    <row r="29" spans="1:12" ht="15">
      <c r="A29" s="170"/>
      <c r="B29" s="170"/>
      <c r="C29" s="171"/>
      <c r="D29" s="171"/>
      <c r="E29" s="171"/>
      <c r="F29" s="170"/>
      <c r="G29" s="107"/>
      <c r="H29" s="187"/>
      <c r="I29" s="187"/>
      <c r="J29" s="187"/>
      <c r="K29" s="187"/>
      <c r="L29" s="107"/>
    </row>
    <row r="30" spans="1:12" ht="15">
      <c r="A30" s="217" t="s">
        <v>94</v>
      </c>
      <c r="B30" s="170"/>
      <c r="C30" s="171"/>
      <c r="D30" s="171"/>
      <c r="E30" s="171"/>
      <c r="F30" s="93"/>
      <c r="G30" s="196" t="e">
        <f>ABS(G25/(G12))</f>
        <v>#DIV/0!</v>
      </c>
      <c r="H30" s="187"/>
      <c r="I30" s="187"/>
      <c r="J30" s="187"/>
      <c r="K30" s="187"/>
      <c r="L30" s="107"/>
    </row>
    <row r="31" spans="1:12" ht="15.75" thickBot="1">
      <c r="A31" s="170"/>
      <c r="B31" s="170"/>
      <c r="C31" s="171"/>
      <c r="D31" s="171"/>
      <c r="E31" s="171"/>
      <c r="F31" s="170"/>
      <c r="G31" s="107"/>
      <c r="H31" s="187"/>
      <c r="I31" s="187"/>
      <c r="J31" s="187"/>
      <c r="K31" s="187"/>
      <c r="L31" s="107"/>
    </row>
    <row r="32" spans="1:12" ht="16.5" thickBot="1">
      <c r="A32" s="214" t="s">
        <v>95</v>
      </c>
      <c r="B32" s="214"/>
      <c r="C32" s="215"/>
      <c r="D32" s="215"/>
      <c r="E32" s="216">
        <v>0.15</v>
      </c>
      <c r="F32" s="214" t="s">
        <v>87</v>
      </c>
      <c r="G32" s="218">
        <f>IF(G28&lt;=0,IF(G28*-1&gt;=E32*G11,E32*G11,G28*-1),IF(G28&gt;0,0,G28*-1))</f>
        <v>0</v>
      </c>
      <c r="H32" s="187"/>
      <c r="I32" s="187"/>
      <c r="J32" s="187"/>
      <c r="K32" s="187"/>
      <c r="L32" s="107"/>
    </row>
    <row r="33" spans="1:12" ht="15">
      <c r="A33" s="93" t="s">
        <v>96</v>
      </c>
      <c r="B33" s="170"/>
      <c r="C33" s="170"/>
      <c r="D33" s="170"/>
      <c r="E33" s="170"/>
      <c r="F33" s="170"/>
      <c r="G33" s="196" t="e">
        <f>G32/G11</f>
        <v>#DIV/0!</v>
      </c>
      <c r="H33" s="107"/>
      <c r="I33" s="93"/>
      <c r="J33" s="93"/>
      <c r="K33" s="107"/>
      <c r="L33" s="107"/>
    </row>
    <row r="34" spans="1:12" ht="15">
      <c r="A34" s="107"/>
      <c r="B34" s="107"/>
      <c r="C34" s="107"/>
      <c r="D34" s="107"/>
      <c r="E34" s="107"/>
      <c r="F34" s="107"/>
      <c r="G34" s="107"/>
      <c r="H34" s="172"/>
      <c r="I34" s="173"/>
      <c r="J34" s="174"/>
      <c r="K34" s="173"/>
      <c r="L34" s="173"/>
    </row>
    <row r="35" spans="1:12" ht="15">
      <c r="A35" s="173"/>
      <c r="B35" s="173"/>
      <c r="C35" s="173"/>
      <c r="D35" s="173"/>
      <c r="E35" s="173"/>
      <c r="F35" s="173"/>
      <c r="G35" s="173"/>
      <c r="H35" s="172"/>
      <c r="I35" s="173"/>
      <c r="J35" s="174"/>
      <c r="K35" s="173"/>
      <c r="L35" s="173"/>
    </row>
    <row r="36" spans="1:12" ht="15.75">
      <c r="A36" s="141" t="s">
        <v>97</v>
      </c>
      <c r="B36" s="142"/>
      <c r="C36" s="142"/>
      <c r="D36" s="142"/>
      <c r="E36" s="142"/>
      <c r="F36" s="143"/>
      <c r="G36" s="143"/>
      <c r="H36" s="143"/>
      <c r="I36" s="144"/>
      <c r="J36" s="145"/>
      <c r="K36" s="144"/>
      <c r="L36" s="144"/>
    </row>
    <row r="37" spans="1:12" ht="15">
      <c r="A37" s="153" t="s">
        <v>98</v>
      </c>
      <c r="B37" s="153"/>
      <c r="C37" s="153"/>
      <c r="D37" s="153"/>
      <c r="E37" s="153"/>
      <c r="F37" s="93"/>
      <c r="G37" s="113">
        <f>Eingaben!B8</f>
        <v>2025</v>
      </c>
      <c r="H37" s="93"/>
      <c r="I37" s="93"/>
      <c r="J37" s="93"/>
      <c r="K37" s="93"/>
      <c r="L37" s="93"/>
    </row>
    <row r="38" spans="1:12" ht="15">
      <c r="A38" s="153"/>
      <c r="B38" s="153"/>
      <c r="C38" s="153"/>
      <c r="D38" s="153"/>
      <c r="E38" s="153"/>
      <c r="F38" s="93"/>
      <c r="G38" s="146"/>
      <c r="H38" s="93"/>
      <c r="I38" s="93"/>
      <c r="J38" s="93"/>
      <c r="K38" s="93"/>
      <c r="L38" s="93"/>
    </row>
    <row r="39" spans="1:12" ht="15">
      <c r="A39" s="93"/>
      <c r="B39" s="93"/>
      <c r="C39" s="93"/>
      <c r="D39" s="93"/>
      <c r="E39" s="93"/>
      <c r="F39" s="93"/>
      <c r="G39" s="175" t="s">
        <v>86</v>
      </c>
      <c r="H39" s="176">
        <f>Eingaben!B8</f>
        <v>2025</v>
      </c>
      <c r="I39" s="93"/>
      <c r="J39" s="93"/>
      <c r="K39" s="177"/>
      <c r="L39" s="177"/>
    </row>
    <row r="40" spans="1:12" ht="15">
      <c r="A40" s="153" t="s">
        <v>99</v>
      </c>
      <c r="B40" s="153"/>
      <c r="C40" s="153"/>
      <c r="D40" s="153"/>
      <c r="E40" s="153"/>
      <c r="F40" s="93" t="s">
        <v>87</v>
      </c>
      <c r="G40" s="178">
        <f>SUM(H40:J40)</f>
        <v>0</v>
      </c>
      <c r="H40" s="179">
        <f>Eingaben!D8</f>
        <v>0</v>
      </c>
      <c r="I40" s="93"/>
      <c r="J40" s="93"/>
      <c r="K40" s="93"/>
      <c r="L40" s="93"/>
    </row>
    <row r="41" spans="1:12" ht="15">
      <c r="A41" s="153"/>
      <c r="B41" s="153"/>
      <c r="C41" s="153"/>
      <c r="D41" s="153"/>
      <c r="E41" s="153"/>
      <c r="F41" s="93"/>
      <c r="G41" s="179"/>
      <c r="H41" s="179"/>
      <c r="I41" s="93"/>
      <c r="J41" s="93"/>
      <c r="K41" s="93"/>
      <c r="L41" s="93"/>
    </row>
    <row r="42" spans="1:12" ht="15">
      <c r="A42" s="106" t="s">
        <v>66</v>
      </c>
      <c r="B42" s="106"/>
      <c r="C42" s="106"/>
      <c r="D42" s="106"/>
      <c r="E42" s="106"/>
      <c r="F42" s="93" t="s">
        <v>87</v>
      </c>
      <c r="G42" s="178">
        <f>SUM(H42:J42)</f>
        <v>0</v>
      </c>
      <c r="H42" s="179">
        <f>Eingaben!D37</f>
        <v>0</v>
      </c>
      <c r="I42" s="93"/>
      <c r="J42" s="93"/>
      <c r="K42" s="93"/>
      <c r="L42" s="93"/>
    </row>
    <row r="43" spans="1:12" ht="15">
      <c r="A43" s="106" t="s">
        <v>30</v>
      </c>
      <c r="B43" s="106"/>
      <c r="C43" s="106"/>
      <c r="D43" s="106"/>
      <c r="E43" s="106"/>
      <c r="F43" s="93" t="s">
        <v>87</v>
      </c>
      <c r="G43" s="178">
        <f>SUM(H43:J43)</f>
        <v>0</v>
      </c>
      <c r="H43" s="179">
        <f>Eingaben!F37</f>
        <v>0</v>
      </c>
      <c r="I43" s="93"/>
      <c r="J43" s="93"/>
      <c r="K43" s="93"/>
      <c r="L43" s="93"/>
    </row>
    <row r="44" spans="1:12" ht="15">
      <c r="A44" s="93"/>
      <c r="B44" s="93"/>
      <c r="C44" s="93"/>
      <c r="D44" s="93"/>
      <c r="E44" s="93"/>
      <c r="F44" s="93"/>
      <c r="G44" s="93"/>
      <c r="H44" s="93"/>
      <c r="I44" s="93"/>
      <c r="J44" s="93"/>
      <c r="K44" s="93"/>
      <c r="L44" s="93"/>
    </row>
    <row r="45" spans="1:12" ht="15">
      <c r="A45" s="106" t="s">
        <v>100</v>
      </c>
      <c r="B45" s="106"/>
      <c r="C45" s="106"/>
      <c r="D45" s="106"/>
      <c r="E45" s="106"/>
      <c r="F45" s="93" t="s">
        <v>45</v>
      </c>
      <c r="G45" s="107">
        <f>SUM(Eingaben!D54:D83)</f>
        <v>0</v>
      </c>
      <c r="H45" s="180"/>
      <c r="I45" s="93"/>
      <c r="J45" s="93"/>
      <c r="K45" s="180"/>
      <c r="L45" s="180"/>
    </row>
    <row r="46" spans="1:12" ht="15">
      <c r="A46" s="93"/>
      <c r="B46" s="93"/>
      <c r="C46" s="93"/>
      <c r="D46" s="93"/>
      <c r="E46" s="93"/>
      <c r="F46" s="93"/>
      <c r="G46" s="106"/>
      <c r="H46" s="93"/>
      <c r="I46" s="93"/>
      <c r="J46" s="93"/>
      <c r="K46" s="93"/>
      <c r="L46" s="93"/>
    </row>
    <row r="47" spans="1:12" ht="15">
      <c r="A47" s="106" t="s">
        <v>101</v>
      </c>
      <c r="B47" s="106"/>
      <c r="C47" s="106"/>
      <c r="D47" s="106"/>
      <c r="E47" s="106"/>
      <c r="F47" s="93" t="s">
        <v>102</v>
      </c>
      <c r="G47" s="107">
        <f>Eingaben!D31</f>
        <v>0</v>
      </c>
      <c r="H47" s="180"/>
      <c r="I47" s="93"/>
      <c r="J47" s="93"/>
      <c r="K47" s="93"/>
      <c r="L47" s="93"/>
    </row>
    <row r="48" spans="1:12" ht="15">
      <c r="A48" s="106"/>
      <c r="B48" s="106"/>
      <c r="C48" s="106"/>
      <c r="D48" s="106"/>
      <c r="E48" s="106"/>
      <c r="F48" s="93"/>
      <c r="G48" s="181"/>
      <c r="H48" s="182"/>
      <c r="I48" s="93"/>
      <c r="J48" s="93"/>
      <c r="K48" s="93"/>
      <c r="L48" s="93"/>
    </row>
    <row r="49" spans="1:12" ht="15">
      <c r="A49" s="106" t="s">
        <v>103</v>
      </c>
      <c r="B49" s="106"/>
      <c r="C49" s="106"/>
      <c r="D49" s="106"/>
      <c r="E49" s="106"/>
      <c r="F49" s="93" t="s">
        <v>35</v>
      </c>
      <c r="G49" s="107">
        <f>Eingaben!D43</f>
        <v>0</v>
      </c>
      <c r="H49" s="180"/>
      <c r="I49" s="93"/>
      <c r="J49" s="93"/>
      <c r="K49" s="93"/>
      <c r="L49" s="93"/>
    </row>
    <row r="50" spans="1:12" ht="15">
      <c r="A50" s="106" t="s">
        <v>38</v>
      </c>
      <c r="B50" s="106"/>
      <c r="C50" s="106"/>
      <c r="D50" s="106"/>
      <c r="E50" s="106"/>
      <c r="F50" s="93"/>
      <c r="G50" s="173">
        <f>Eingaben!D47</f>
        <v>0</v>
      </c>
      <c r="H50" s="174"/>
      <c r="I50" s="93"/>
      <c r="J50" s="93"/>
      <c r="K50" s="93"/>
      <c r="L50" s="93"/>
    </row>
    <row r="51" spans="1:12" ht="15">
      <c r="A51" s="106" t="s">
        <v>104</v>
      </c>
      <c r="B51" s="106"/>
      <c r="C51" s="106"/>
      <c r="D51" s="106"/>
      <c r="E51" s="106"/>
      <c r="F51" s="93"/>
      <c r="G51" s="173">
        <f>Eingaben!D14</f>
        <v>0</v>
      </c>
      <c r="H51" s="174"/>
      <c r="I51" s="93"/>
      <c r="J51" s="93"/>
      <c r="K51" s="93"/>
      <c r="L51" s="93"/>
    </row>
    <row r="52" spans="1:12" ht="15">
      <c r="A52" s="93"/>
      <c r="B52" s="93"/>
      <c r="C52" s="93"/>
      <c r="D52" s="93"/>
      <c r="E52" s="93"/>
      <c r="F52" s="93"/>
      <c r="G52" s="93"/>
      <c r="H52" s="93"/>
      <c r="I52" s="93"/>
      <c r="J52" s="113"/>
      <c r="K52" s="146"/>
      <c r="L52" s="146"/>
    </row>
    <row r="53" spans="1:12" ht="15.75">
      <c r="A53" s="141" t="s">
        <v>105</v>
      </c>
      <c r="B53" s="142"/>
      <c r="C53" s="142"/>
      <c r="D53" s="142"/>
      <c r="E53" s="142"/>
      <c r="F53" s="143"/>
      <c r="G53" s="143"/>
      <c r="H53" s="143"/>
      <c r="I53" s="144"/>
      <c r="J53" s="145"/>
      <c r="K53" s="144"/>
      <c r="L53" s="144"/>
    </row>
    <row r="54" spans="1:12" ht="15">
      <c r="A54" s="93"/>
      <c r="B54" s="93"/>
      <c r="C54" s="93"/>
      <c r="D54" s="93"/>
      <c r="E54" s="93"/>
      <c r="F54" s="93"/>
      <c r="G54" s="93"/>
      <c r="H54" s="146"/>
      <c r="I54" s="93"/>
      <c r="J54" s="113"/>
      <c r="K54" s="146"/>
      <c r="L54" s="146"/>
    </row>
    <row r="55" spans="1:12" ht="15">
      <c r="A55" s="153" t="s">
        <v>106</v>
      </c>
      <c r="B55" s="153"/>
      <c r="C55" s="153"/>
      <c r="D55" s="153"/>
      <c r="E55" s="153"/>
      <c r="F55" s="93"/>
      <c r="G55" s="113" t="s">
        <v>107</v>
      </c>
      <c r="H55" s="146"/>
      <c r="I55" s="93"/>
      <c r="J55" s="82"/>
      <c r="K55" s="146"/>
      <c r="L55" s="146"/>
    </row>
    <row r="56" spans="1:12" ht="15">
      <c r="A56" s="153" t="s">
        <v>108</v>
      </c>
      <c r="B56" s="153"/>
      <c r="C56" s="153"/>
      <c r="D56" s="153"/>
      <c r="E56" s="153"/>
      <c r="F56" s="93"/>
      <c r="G56" s="183">
        <f>Eingaben!$D$23</f>
        <v>0.08</v>
      </c>
      <c r="H56" s="184"/>
      <c r="I56" s="93"/>
      <c r="J56" s="82"/>
      <c r="K56" s="146"/>
      <c r="L56" s="146"/>
    </row>
    <row r="57" spans="1:12" ht="15">
      <c r="A57" s="153" t="s">
        <v>109</v>
      </c>
      <c r="B57" s="153"/>
      <c r="C57" s="153"/>
      <c r="D57" s="153"/>
      <c r="E57" s="153"/>
      <c r="F57" s="93"/>
      <c r="G57" s="113" t="s">
        <v>110</v>
      </c>
      <c r="H57" s="146"/>
      <c r="I57" s="93"/>
      <c r="J57" s="82"/>
      <c r="K57" s="146"/>
      <c r="L57" s="146"/>
    </row>
    <row r="58" spans="1:12" ht="15">
      <c r="A58" s="153"/>
      <c r="B58" s="153"/>
      <c r="C58" s="153"/>
      <c r="D58" s="153"/>
      <c r="E58" s="153"/>
      <c r="F58" s="93"/>
      <c r="G58" s="113"/>
      <c r="H58" s="146"/>
      <c r="I58" s="93"/>
      <c r="J58" s="82"/>
      <c r="K58" s="146"/>
      <c r="L58" s="146"/>
    </row>
    <row r="59" spans="1:12" ht="15">
      <c r="A59" s="153" t="s">
        <v>111</v>
      </c>
      <c r="B59" s="153"/>
      <c r="C59" s="153"/>
      <c r="D59" s="153"/>
      <c r="E59" s="153"/>
      <c r="F59" s="93" t="s">
        <v>112</v>
      </c>
      <c r="G59" s="107">
        <f>Eingaben!D12</f>
        <v>80</v>
      </c>
      <c r="H59" s="180" t="s">
        <v>113</v>
      </c>
      <c r="I59" s="180"/>
      <c r="J59" s="180"/>
      <c r="K59" s="93"/>
      <c r="L59" s="93"/>
    </row>
    <row r="60" spans="1:12" ht="15">
      <c r="A60" s="153" t="s">
        <v>114</v>
      </c>
      <c r="B60" s="153"/>
      <c r="C60" s="153"/>
      <c r="D60" s="153"/>
      <c r="E60" s="153"/>
      <c r="F60" s="93"/>
      <c r="G60" s="181">
        <f>Eingaben!D15</f>
        <v>0.04</v>
      </c>
      <c r="H60" s="182"/>
      <c r="I60" s="180"/>
      <c r="J60" s="180"/>
      <c r="K60" s="93"/>
      <c r="L60" s="93"/>
    </row>
    <row r="61" spans="1:12" ht="15">
      <c r="A61" s="153"/>
      <c r="B61" s="153"/>
      <c r="C61" s="153"/>
      <c r="D61" s="153"/>
      <c r="E61" s="153"/>
      <c r="F61" s="93"/>
      <c r="G61" s="107"/>
      <c r="H61" s="180"/>
      <c r="I61" s="180"/>
      <c r="J61" s="180"/>
      <c r="K61" s="93"/>
      <c r="L61" s="93"/>
    </row>
    <row r="62" spans="1:12" ht="15">
      <c r="A62" s="106" t="s">
        <v>62</v>
      </c>
      <c r="B62" s="106"/>
      <c r="C62" s="106"/>
      <c r="D62" s="106"/>
      <c r="E62" s="106"/>
      <c r="F62" s="93"/>
      <c r="G62" s="181">
        <f>Eingaben!D17</f>
        <v>0.02</v>
      </c>
      <c r="H62" s="186" t="s">
        <v>17</v>
      </c>
      <c r="I62" s="93"/>
      <c r="J62" s="93"/>
      <c r="K62" s="93"/>
      <c r="L62" s="93"/>
    </row>
    <row r="63" spans="1:12" ht="15">
      <c r="A63" s="106" t="s">
        <v>115</v>
      </c>
      <c r="B63" s="106"/>
      <c r="C63" s="106"/>
      <c r="D63" s="106"/>
      <c r="E63" s="106"/>
      <c r="F63" s="93" t="s">
        <v>116</v>
      </c>
      <c r="G63" s="177">
        <f>Eingaben!D19</f>
        <v>380</v>
      </c>
      <c r="H63" s="186"/>
      <c r="I63" s="93"/>
      <c r="J63" s="93"/>
      <c r="K63" s="93"/>
      <c r="L63" s="93"/>
    </row>
    <row r="64" spans="1:12" ht="15">
      <c r="A64" s="106" t="s">
        <v>63</v>
      </c>
      <c r="B64" s="106"/>
      <c r="C64" s="106"/>
      <c r="D64" s="106"/>
      <c r="E64" s="106"/>
      <c r="F64" s="93"/>
      <c r="G64" s="181">
        <f>Eingaben!D21</f>
        <v>0.015</v>
      </c>
      <c r="H64" s="186" t="s">
        <v>17</v>
      </c>
      <c r="I64" s="93"/>
      <c r="J64" s="93"/>
      <c r="K64" s="93"/>
      <c r="L64" s="93"/>
    </row>
    <row r="65" spans="1:12" ht="15">
      <c r="A65" s="106" t="s">
        <v>117</v>
      </c>
      <c r="B65" s="106"/>
      <c r="C65" s="106"/>
      <c r="D65" s="106"/>
      <c r="E65" s="106"/>
      <c r="F65" s="93"/>
      <c r="G65" s="181">
        <f>Eingaben!D25</f>
        <v>0.05</v>
      </c>
      <c r="H65" s="186" t="s">
        <v>23</v>
      </c>
      <c r="I65" s="93"/>
      <c r="J65" s="93"/>
      <c r="K65" s="93"/>
      <c r="L65" s="93"/>
    </row>
    <row r="66" spans="1:12" ht="15">
      <c r="A66" s="106" t="s">
        <v>24</v>
      </c>
      <c r="B66" s="106"/>
      <c r="C66" s="106"/>
      <c r="D66" s="106"/>
      <c r="E66" s="106"/>
      <c r="F66" s="93"/>
      <c r="G66" s="181">
        <f>Eingaben!D27</f>
        <v>0</v>
      </c>
      <c r="H66" s="186"/>
      <c r="I66" s="93"/>
      <c r="J66" s="93"/>
      <c r="K66" s="93"/>
      <c r="L66" s="93"/>
    </row>
    <row r="67" spans="1:12" ht="15">
      <c r="A67" s="106"/>
      <c r="B67" s="106"/>
      <c r="C67" s="106"/>
      <c r="D67" s="106"/>
      <c r="E67" s="106"/>
      <c r="F67" s="93"/>
      <c r="G67" s="181"/>
      <c r="H67" s="182"/>
      <c r="I67" s="186"/>
      <c r="J67" s="93"/>
      <c r="K67" s="93"/>
      <c r="L67" s="93"/>
    </row>
    <row r="68" spans="1:12" ht="15">
      <c r="A68" s="106" t="s">
        <v>118</v>
      </c>
      <c r="B68" s="106"/>
      <c r="C68" s="106"/>
      <c r="D68" s="106"/>
      <c r="E68" s="106"/>
      <c r="F68" s="93"/>
      <c r="G68" s="181">
        <f>Eingaben!D33</f>
        <v>0.04</v>
      </c>
      <c r="H68" s="182"/>
      <c r="I68" s="93"/>
      <c r="J68" s="93"/>
      <c r="K68" s="93"/>
      <c r="L68" s="93"/>
    </row>
    <row r="69" spans="1:12" ht="15">
      <c r="A69" s="106" t="s">
        <v>37</v>
      </c>
      <c r="B69" s="106"/>
      <c r="C69" s="106"/>
      <c r="D69" s="106"/>
      <c r="E69" s="106"/>
      <c r="F69" s="93"/>
      <c r="G69" s="181">
        <f>Eingaben!D45</f>
        <v>0</v>
      </c>
      <c r="H69" s="182"/>
      <c r="I69" s="93"/>
      <c r="J69" s="93"/>
      <c r="K69" s="93"/>
      <c r="L69" s="93"/>
    </row>
    <row r="70" spans="1:12" ht="15">
      <c r="A70" s="106"/>
      <c r="B70" s="106"/>
      <c r="C70" s="106"/>
      <c r="D70" s="106"/>
      <c r="E70" s="106"/>
      <c r="F70" s="93"/>
      <c r="G70" s="181"/>
      <c r="H70" s="182"/>
      <c r="I70" s="93"/>
      <c r="J70" s="93"/>
      <c r="K70" s="93"/>
      <c r="L70" s="93"/>
    </row>
    <row r="71" spans="1:12" ht="15.75">
      <c r="A71" s="141"/>
      <c r="B71" s="141"/>
      <c r="C71" s="142"/>
      <c r="D71" s="142"/>
      <c r="E71" s="142"/>
      <c r="F71" s="143"/>
      <c r="G71" s="143"/>
      <c r="H71" s="143"/>
      <c r="I71" s="144"/>
      <c r="J71" s="145"/>
      <c r="K71" s="144"/>
      <c r="L71" s="144"/>
    </row>
    <row r="72" spans="1:12" ht="15.75">
      <c r="A72" s="30"/>
      <c r="B72" s="30"/>
      <c r="C72" s="106"/>
      <c r="D72" s="106"/>
      <c r="E72" s="106"/>
      <c r="F72" s="93"/>
      <c r="G72" s="93"/>
      <c r="H72" s="93"/>
      <c r="I72" s="146"/>
      <c r="J72" s="113"/>
      <c r="K72" s="146"/>
      <c r="L72" s="146"/>
    </row>
  </sheetData>
  <sheetProtection algorithmName="SHA-512" hashValue="vhYlyX0X8sCOp/IU791yaYklnzE3bF3KmbwYrbC4exYKRbs3JiNW56FVgB3Z/dBqw6GDkCerm28fNeAbx5m6kA==" saltValue="0/cETXEzcu2dZT8lPvRn2A==" spinCount="100000" sheet="1" objects="1" scenarios="1"/>
  <mergeCells count="8">
    <mergeCell ref="H28:I28"/>
    <mergeCell ref="J28:K28"/>
    <mergeCell ref="A2:L2"/>
    <mergeCell ref="F3:H3"/>
    <mergeCell ref="F4:H4"/>
    <mergeCell ref="F5:H5"/>
    <mergeCell ref="F6:H6"/>
    <mergeCell ref="A7:J7"/>
  </mergeCells>
  <conditionalFormatting sqref="G28:G29 G31">
    <cfRule type="cellIs" priority="6" dxfId="12" operator="greaterThan" stopIfTrue="1">
      <formula>0</formula>
    </cfRule>
    <cfRule type="cellIs" priority="7" dxfId="13" operator="lessThan" stopIfTrue="1">
      <formula>0</formula>
    </cfRule>
    <cfRule type="cellIs" priority="8" dxfId="7" operator="greaterThan" stopIfTrue="1">
      <formula>0</formula>
    </cfRule>
    <cfRule type="cellIs" priority="9" dxfId="6" operator="lessThan" stopIfTrue="1">
      <formula>0</formula>
    </cfRule>
  </conditionalFormatting>
  <conditionalFormatting sqref="H28:H33">
    <cfRule type="containsText" priority="13" dxfId="12" operator="containsText" text="Wert ist positiv">
      <formula>NOT(ISERROR(SEARCH("Wert ist positiv",H28)))</formula>
    </cfRule>
    <cfRule type="containsText" priority="14" dxfId="13" operator="containsText" text="Wert ist negativ">
      <formula>NOT(ISERROR(SEARCH("Wert ist negativ",H28)))</formula>
    </cfRule>
    <cfRule type="containsText" priority="15" dxfId="12" operator="containsText" text="Nachweis nicht erbracht">
      <formula>NOT(ISERROR(SEARCH("Nachweis nicht erbracht",H28)))</formula>
    </cfRule>
    <cfRule type="containsText" priority="16" dxfId="13" operator="containsText" text="Nachweis erbracht">
      <formula>NOT(ISERROR(SEARCH("Nachweis erbracht",H28)))</formula>
    </cfRule>
    <cfRule type="colorScale" priority="17">
      <colorScale>
        <cfvo type="min" val="0"/>
        <cfvo type="max" val="0"/>
        <color rgb="FF63BE7B"/>
        <color rgb="FFFCFCFF"/>
      </colorScale>
    </cfRule>
  </conditionalFormatting>
  <conditionalFormatting sqref="J28:J32">
    <cfRule type="containsText" priority="10" dxfId="12" operator="containsText" text="Nachweis nicht erbracht">
      <formula>NOT(ISERROR(SEARCH("Nachweis nicht erbracht",J28)))</formula>
    </cfRule>
    <cfRule type="containsText" priority="11" dxfId="13" operator="containsText" text="Nachweis erbracht">
      <formula>NOT(ISERROR(SEARCH("Nachweis erbracht",J28)))</formula>
    </cfRule>
    <cfRule type="colorScale" priority="12">
      <colorScale>
        <cfvo type="min" val="0"/>
        <cfvo type="max" val="0"/>
        <color rgb="FF63BE7B"/>
        <color rgb="FFFCFCFF"/>
      </colorScale>
    </cfRule>
  </conditionalFormatting>
  <pageMargins left="0.7" right="0.7" top="0.787401575" bottom="0.7874015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74030F5BDF3FC40BD4B5200E7523672" ma:contentTypeVersion="4" ma:contentTypeDescription="Ein neues Dokument erstellen." ma:contentTypeScope="" ma:versionID="2de2fb708174a1e2c99594d5995dee09">
  <xsd:schema xmlns:xsd="http://www.w3.org/2001/XMLSchema" xmlns:xs="http://www.w3.org/2001/XMLSchema" xmlns:p="http://schemas.microsoft.com/office/2006/metadata/properties" xmlns:ns2="d4268502-3f8d-42fd-9f2a-9040aa80d0d4" targetNamespace="http://schemas.microsoft.com/office/2006/metadata/properties" ma:root="true" ma:fieldsID="f5706c14dea86419c7915a00c1444ff3" ns2:_="">
    <xsd:import namespace="d4268502-3f8d-42fd-9f2a-9040aa80d0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68502-3f8d-42fd-9f2a-9040aa80d0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A3B73-5C1D-4AC6-BE54-B81343F998F6}">
  <ds:schemaRefs>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infopath/2007/PartnerControls"/>
    <ds:schemaRef ds:uri="d4268502-3f8d-42fd-9f2a-9040aa80d0d4"/>
  </ds:schemaRefs>
</ds:datastoreItem>
</file>

<file path=customXml/itemProps2.xml><?xml version="1.0" encoding="utf-8"?>
<ds:datastoreItem xmlns:ds="http://schemas.openxmlformats.org/officeDocument/2006/customXml" ds:itemID="{179A4952-658B-4540-92A3-EE81CC5B9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68502-3f8d-42fd-9f2a-9040aa80d0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897172-3D54-4492-8AF3-D9FBC7C841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Vorblatt</vt:lpstr>
      <vt:lpstr>Eingaben</vt:lpstr>
      <vt:lpstr>Berechnung Netz</vt:lpstr>
      <vt:lpstr>Nebenrechnung Netz</vt:lpstr>
      <vt:lpstr>Ergebnis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Werner, Arne Raphael</dc:creator>
  <cp:keywords/>
  <dc:description/>
  <cp:lastModifiedBy>Werner, Arne Raphael</cp:lastModifiedBy>
  <cp:lastPrinted>2025-09-15T19:08:30Z</cp:lastPrinted>
  <dcterms:created xsi:type="dcterms:W3CDTF">2015-06-05T18:19:34Z</dcterms:created>
  <dcterms:modified xsi:type="dcterms:W3CDTF">2025-10-08T08:40:27Z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0x010100E74030F5BDF3FC40BD4B5200E7523672</vt:lpwstr>
  </property>
</Properties>
</file>